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.ivanova\Desktop\Docs_Incident\2026\Activa\NDF Activa\"/>
    </mc:Choice>
  </mc:AlternateContent>
  <xr:revisionPtr revIDLastSave="0" documentId="13_ncr:1_{A1DACEE6-84D4-4A14-B1B5-1E4F3578021B}" xr6:coauthVersionLast="47" xr6:coauthVersionMax="47" xr10:uidLastSave="{00000000-0000-0000-0000-000000000000}"/>
  <bookViews>
    <workbookView xWindow="-120" yWindow="-120" windowWidth="29040" windowHeight="15720" tabRatio="796" activeTab="1" xr2:uid="{734E4300-CA9D-48DC-96EE-7F4E8668ED14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38" i="4"/>
  <c r="A3" i="10" l="1"/>
  <c r="B3" i="10"/>
  <c r="C3" i="10"/>
  <c r="G3" i="10"/>
  <c r="A4" i="10"/>
  <c r="B4" i="10"/>
  <c r="C4" i="10"/>
  <c r="G4" i="10"/>
  <c r="A5" i="10"/>
  <c r="B5" i="10"/>
  <c r="C5" i="10"/>
  <c r="G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G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A100" i="10"/>
  <c r="B100" i="10"/>
  <c r="C100" i="10"/>
  <c r="G100" i="10"/>
  <c r="A101" i="10"/>
  <c r="B101" i="10"/>
  <c r="C101" i="10"/>
  <c r="G101" i="10"/>
  <c r="A102" i="10"/>
  <c r="B102" i="10"/>
  <c r="C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G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G112" i="10"/>
  <c r="A113" i="10"/>
  <c r="B113" i="10"/>
  <c r="C113" i="10"/>
  <c r="A114" i="10"/>
  <c r="B114" i="10"/>
  <c r="C114" i="10"/>
  <c r="A115" i="10"/>
  <c r="B115" i="10"/>
  <c r="C115" i="10"/>
  <c r="G115" i="10"/>
  <c r="A116" i="10"/>
  <c r="B116" i="10"/>
  <c r="C116" i="10"/>
  <c r="G116" i="10"/>
  <c r="A117" i="10"/>
  <c r="B117" i="10"/>
  <c r="C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G121" i="10"/>
  <c r="A122" i="10"/>
  <c r="B122" i="10"/>
  <c r="C122" i="10"/>
  <c r="G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A127" i="10"/>
  <c r="B127" i="10"/>
  <c r="C127" i="10"/>
  <c r="A128" i="10"/>
  <c r="B128" i="10"/>
  <c r="C128" i="10"/>
  <c r="G128" i="10"/>
  <c r="A129" i="10"/>
  <c r="B129" i="10"/>
  <c r="C129" i="10"/>
  <c r="G129" i="10"/>
  <c r="A130" i="10"/>
  <c r="B130" i="10"/>
  <c r="C130" i="10"/>
  <c r="G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G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G147" i="10"/>
  <c r="A148" i="10"/>
  <c r="B148" i="10"/>
  <c r="C148" i="10"/>
  <c r="G148" i="10"/>
  <c r="A149" i="10"/>
  <c r="B149" i="10"/>
  <c r="C149" i="10"/>
  <c r="A150" i="10"/>
  <c r="B150" i="10"/>
  <c r="C150" i="10"/>
  <c r="A151" i="10"/>
  <c r="B151" i="10"/>
  <c r="C151" i="10"/>
  <c r="G151" i="10"/>
  <c r="A152" i="10"/>
  <c r="B152" i="10"/>
  <c r="C152" i="10"/>
  <c r="G152" i="10"/>
  <c r="A153" i="10"/>
  <c r="B153" i="10"/>
  <c r="C153" i="10"/>
  <c r="A154" i="10"/>
  <c r="B154" i="10"/>
  <c r="C154" i="10"/>
  <c r="A155" i="10"/>
  <c r="B155" i="10"/>
  <c r="C155" i="10"/>
  <c r="G156" i="10"/>
  <c r="A157" i="10"/>
  <c r="B157" i="10"/>
  <c r="C157" i="10"/>
  <c r="A158" i="10"/>
  <c r="B158" i="10"/>
  <c r="C158" i="10"/>
  <c r="G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G180" i="10"/>
  <c r="A181" i="10"/>
  <c r="B181" i="10"/>
  <c r="C181" i="10"/>
  <c r="A182" i="10"/>
  <c r="B182" i="10"/>
  <c r="C182" i="10"/>
  <c r="A183" i="10"/>
  <c r="B183" i="10"/>
  <c r="C183" i="10"/>
  <c r="G183" i="10"/>
  <c r="A184" i="10"/>
  <c r="B184" i="10"/>
  <c r="C184" i="10"/>
  <c r="A185" i="10"/>
  <c r="B185" i="10"/>
  <c r="C185" i="10"/>
  <c r="G185" i="10"/>
  <c r="A186" i="10"/>
  <c r="B186" i="10"/>
  <c r="C186" i="10"/>
  <c r="A187" i="10"/>
  <c r="B187" i="10"/>
  <c r="C187" i="10"/>
  <c r="G187" i="10"/>
  <c r="A188" i="10"/>
  <c r="B188" i="10"/>
  <c r="C188" i="10"/>
  <c r="G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A193" i="10"/>
  <c r="B193" i="10"/>
  <c r="C193" i="10"/>
  <c r="A194" i="10"/>
  <c r="B194" i="10"/>
  <c r="C194" i="10"/>
  <c r="A195" i="10"/>
  <c r="B195" i="10"/>
  <c r="C195" i="10"/>
  <c r="G195" i="10"/>
  <c r="A196" i="10"/>
  <c r="B196" i="10"/>
  <c r="C196" i="10"/>
  <c r="G196" i="10"/>
  <c r="A197" i="10"/>
  <c r="B197" i="10"/>
  <c r="C197" i="10"/>
  <c r="G197" i="10"/>
  <c r="A198" i="10"/>
  <c r="B198" i="10"/>
  <c r="C198" i="10"/>
  <c r="A199" i="10"/>
  <c r="B199" i="10"/>
  <c r="C199" i="10"/>
  <c r="G199" i="10"/>
  <c r="A200" i="10"/>
  <c r="B200" i="10"/>
  <c r="C200" i="10"/>
  <c r="G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G206" i="10"/>
  <c r="A207" i="10"/>
  <c r="B207" i="10"/>
  <c r="C207" i="10"/>
  <c r="A208" i="10"/>
  <c r="B208" i="10"/>
  <c r="C208" i="10"/>
  <c r="A209" i="10"/>
  <c r="B209" i="10"/>
  <c r="C209" i="10"/>
  <c r="G209" i="10"/>
  <c r="A210" i="10"/>
  <c r="B210" i="10"/>
  <c r="C210" i="10"/>
  <c r="G210" i="10"/>
  <c r="A211" i="10"/>
  <c r="B211" i="10"/>
  <c r="C211" i="10"/>
  <c r="A212" i="10"/>
  <c r="B212" i="10"/>
  <c r="C212" i="10"/>
  <c r="A213" i="10"/>
  <c r="B213" i="10"/>
  <c r="C213" i="10"/>
  <c r="G213" i="10"/>
  <c r="A214" i="10"/>
  <c r="B214" i="10"/>
  <c r="C214" i="10"/>
  <c r="A4" i="23"/>
  <c r="A5" i="23"/>
  <c r="D20" i="23"/>
  <c r="F20" i="23" s="1"/>
  <c r="E20" i="23"/>
  <c r="E26" i="23"/>
  <c r="E28" i="23"/>
  <c r="E29" i="23"/>
  <c r="E35" i="23"/>
  <c r="D38" i="23"/>
  <c r="E38" i="23"/>
  <c r="F38" i="23"/>
  <c r="D50" i="23"/>
  <c r="E50" i="23"/>
  <c r="F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G186" i="10" s="1"/>
  <c r="C14" i="7"/>
  <c r="C15" i="7"/>
  <c r="D16" i="7"/>
  <c r="E16" i="7"/>
  <c r="E25" i="7" s="1"/>
  <c r="F16" i="7"/>
  <c r="F25" i="7" s="1"/>
  <c r="C17" i="7"/>
  <c r="G190" i="10" s="1"/>
  <c r="C18" i="7"/>
  <c r="G191" i="10" s="1"/>
  <c r="C19" i="7"/>
  <c r="G192" i="10" s="1"/>
  <c r="D20" i="7"/>
  <c r="E20" i="7"/>
  <c r="F20" i="7"/>
  <c r="C21" i="7"/>
  <c r="C20" i="7" s="1"/>
  <c r="G193" i="10" s="1"/>
  <c r="C22" i="7"/>
  <c r="C23" i="7"/>
  <c r="C24" i="7"/>
  <c r="C32" i="7"/>
  <c r="D33" i="7"/>
  <c r="D46" i="7" s="1"/>
  <c r="E33" i="7"/>
  <c r="E46" i="7" s="1"/>
  <c r="F33" i="7"/>
  <c r="F46" i="7" s="1"/>
  <c r="C34" i="7"/>
  <c r="G202" i="10" s="1"/>
  <c r="C35" i="7"/>
  <c r="G203" i="10" s="1"/>
  <c r="C36" i="7"/>
  <c r="G204" i="10" s="1"/>
  <c r="C37" i="7"/>
  <c r="G205" i="10" s="1"/>
  <c r="C38" i="7"/>
  <c r="C39" i="7"/>
  <c r="G207" i="10" s="1"/>
  <c r="C40" i="7"/>
  <c r="G208" i="10" s="1"/>
  <c r="C41" i="7"/>
  <c r="C42" i="7"/>
  <c r="C43" i="7"/>
  <c r="G211" i="10" s="1"/>
  <c r="C44" i="7"/>
  <c r="G212" i="10" s="1"/>
  <c r="C45" i="7"/>
  <c r="A3" i="6"/>
  <c r="A4" i="6"/>
  <c r="P5" i="6"/>
  <c r="P6" i="6"/>
  <c r="P7" i="6"/>
  <c r="C12" i="6"/>
  <c r="F12" i="6" s="1"/>
  <c r="I12" i="6" s="1"/>
  <c r="Q12" i="6" s="1"/>
  <c r="G178" i="10" s="1"/>
  <c r="D12" i="6"/>
  <c r="D18" i="6" s="1"/>
  <c r="E12" i="6"/>
  <c r="E18" i="6" s="1"/>
  <c r="G12" i="6"/>
  <c r="H12" i="6"/>
  <c r="J12" i="6"/>
  <c r="K12" i="6"/>
  <c r="L12" i="6"/>
  <c r="M12" i="6"/>
  <c r="N12" i="6"/>
  <c r="N18" i="6" s="1"/>
  <c r="O12" i="6"/>
  <c r="O18" i="6" s="1"/>
  <c r="P12" i="6"/>
  <c r="F13" i="6"/>
  <c r="I13" i="6" s="1"/>
  <c r="Q13" i="6" s="1"/>
  <c r="G179" i="10" s="1"/>
  <c r="M13" i="6"/>
  <c r="P13" i="6"/>
  <c r="F14" i="6"/>
  <c r="I14" i="6"/>
  <c r="M14" i="6"/>
  <c r="P14" i="6"/>
  <c r="Q14" i="6"/>
  <c r="F15" i="6"/>
  <c r="I15" i="6"/>
  <c r="M15" i="6"/>
  <c r="P15" i="6"/>
  <c r="Q15" i="6"/>
  <c r="G181" i="10" s="1"/>
  <c r="F16" i="6"/>
  <c r="I16" i="6"/>
  <c r="M16" i="6"/>
  <c r="P16" i="6"/>
  <c r="Q16" i="6"/>
  <c r="G182" i="10" s="1"/>
  <c r="F17" i="6"/>
  <c r="I17" i="6"/>
  <c r="M17" i="6"/>
  <c r="P17" i="6"/>
  <c r="Q17" i="6"/>
  <c r="G18" i="6"/>
  <c r="H18" i="6"/>
  <c r="J18" i="6"/>
  <c r="K18" i="6"/>
  <c r="L18" i="6"/>
  <c r="M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D14" i="3"/>
  <c r="E14" i="3"/>
  <c r="F14" i="3"/>
  <c r="G14" i="3"/>
  <c r="G18" i="3" s="1"/>
  <c r="G34" i="3" s="1"/>
  <c r="G36" i="3" s="1"/>
  <c r="D28" i="23" s="1"/>
  <c r="F28" i="23" s="1"/>
  <c r="H14" i="3"/>
  <c r="C15" i="3"/>
  <c r="D15" i="3"/>
  <c r="D18" i="3" s="1"/>
  <c r="D34" i="3" s="1"/>
  <c r="D36" i="3" s="1"/>
  <c r="E15" i="3"/>
  <c r="E18" i="3" s="1"/>
  <c r="E34" i="3" s="1"/>
  <c r="F15" i="3"/>
  <c r="F18" i="3" s="1"/>
  <c r="F34" i="3" s="1"/>
  <c r="F36" i="3" s="1"/>
  <c r="G15" i="3"/>
  <c r="H15" i="3"/>
  <c r="I15" i="3"/>
  <c r="G138" i="10" s="1"/>
  <c r="I16" i="3"/>
  <c r="G139" i="10" s="1"/>
  <c r="I17" i="3"/>
  <c r="G140" i="10" s="1"/>
  <c r="C19" i="3"/>
  <c r="D19" i="3"/>
  <c r="E19" i="3"/>
  <c r="F19" i="3"/>
  <c r="G19" i="3"/>
  <c r="H19" i="3"/>
  <c r="I19" i="3"/>
  <c r="G142" i="10" s="1"/>
  <c r="I20" i="3"/>
  <c r="I21" i="3"/>
  <c r="G144" i="10" s="1"/>
  <c r="G22" i="3"/>
  <c r="H22" i="3"/>
  <c r="C23" i="3"/>
  <c r="D23" i="3"/>
  <c r="E23" i="3"/>
  <c r="F23" i="3"/>
  <c r="G23" i="3"/>
  <c r="H23" i="3"/>
  <c r="I23" i="3"/>
  <c r="G146" i="10" s="1"/>
  <c r="I24" i="3"/>
  <c r="I25" i="3"/>
  <c r="I26" i="3"/>
  <c r="G149" i="10" s="1"/>
  <c r="C27" i="3"/>
  <c r="I27" i="3" s="1"/>
  <c r="G150" i="10" s="1"/>
  <c r="D27" i="3"/>
  <c r="E27" i="3"/>
  <c r="F27" i="3"/>
  <c r="G27" i="3"/>
  <c r="H27" i="3"/>
  <c r="I28" i="3"/>
  <c r="I29" i="3"/>
  <c r="C30" i="3"/>
  <c r="D30" i="3"/>
  <c r="E30" i="3"/>
  <c r="F30" i="3"/>
  <c r="G30" i="3"/>
  <c r="H30" i="3"/>
  <c r="I30" i="3"/>
  <c r="G153" i="10" s="1"/>
  <c r="I31" i="3"/>
  <c r="G154" i="10" s="1"/>
  <c r="I32" i="3"/>
  <c r="G155" i="10" s="1"/>
  <c r="I33" i="3"/>
  <c r="I35" i="3"/>
  <c r="A3" i="4"/>
  <c r="A4" i="4"/>
  <c r="G5" i="4"/>
  <c r="G6" i="4"/>
  <c r="G7" i="4"/>
  <c r="E13" i="4"/>
  <c r="H13" i="4"/>
  <c r="E14" i="4"/>
  <c r="G109" i="10" s="1"/>
  <c r="H14" i="4"/>
  <c r="E15" i="4"/>
  <c r="G110" i="10" s="1"/>
  <c r="H15" i="4"/>
  <c r="E16" i="4"/>
  <c r="G111" i="10" s="1"/>
  <c r="H16" i="4"/>
  <c r="E17" i="4"/>
  <c r="H17" i="4"/>
  <c r="E18" i="4"/>
  <c r="G113" i="10" s="1"/>
  <c r="H18" i="4"/>
  <c r="C19" i="4"/>
  <c r="D19" i="4"/>
  <c r="E19" i="4" s="1"/>
  <c r="F19" i="4"/>
  <c r="G19" i="4"/>
  <c r="H19" i="4"/>
  <c r="E21" i="4"/>
  <c r="H21" i="4"/>
  <c r="E22" i="4"/>
  <c r="G117" i="10" s="1"/>
  <c r="H22" i="4"/>
  <c r="E23" i="4"/>
  <c r="G118" i="10" s="1"/>
  <c r="H23" i="4"/>
  <c r="E24" i="4"/>
  <c r="G119" i="10" s="1"/>
  <c r="H24" i="4"/>
  <c r="E25" i="4"/>
  <c r="G120" i="10" s="1"/>
  <c r="H25" i="4"/>
  <c r="E26" i="4"/>
  <c r="H26" i="4"/>
  <c r="E27" i="4"/>
  <c r="H27" i="4"/>
  <c r="E28" i="4"/>
  <c r="G123" i="10" s="1"/>
  <c r="H28" i="4"/>
  <c r="C29" i="4"/>
  <c r="D29" i="4"/>
  <c r="F29" i="4"/>
  <c r="G29" i="4"/>
  <c r="G37" i="4" s="1"/>
  <c r="E31" i="4"/>
  <c r="E36" i="4" s="1"/>
  <c r="G131" i="10" s="1"/>
  <c r="H31" i="4"/>
  <c r="H36" i="4" s="1"/>
  <c r="E32" i="4"/>
  <c r="G127" i="10" s="1"/>
  <c r="H32" i="4"/>
  <c r="E33" i="4"/>
  <c r="H33" i="4"/>
  <c r="E34" i="4"/>
  <c r="H34" i="4"/>
  <c r="E35" i="4"/>
  <c r="H35" i="4"/>
  <c r="C36" i="4"/>
  <c r="D36" i="4"/>
  <c r="F36" i="4"/>
  <c r="G36" i="4"/>
  <c r="A3" i="2"/>
  <c r="A4" i="2"/>
  <c r="G4" i="2"/>
  <c r="G5" i="2"/>
  <c r="G6" i="2"/>
  <c r="C18" i="2"/>
  <c r="G78" i="10" s="1"/>
  <c r="D18" i="2"/>
  <c r="G18" i="2"/>
  <c r="G26" i="2" s="1"/>
  <c r="G102" i="10" s="1"/>
  <c r="H18" i="2"/>
  <c r="H26" i="2" s="1"/>
  <c r="C25" i="2"/>
  <c r="G85" i="10" s="1"/>
  <c r="D25" i="2"/>
  <c r="A3" i="1"/>
  <c r="A4" i="1"/>
  <c r="G4" i="1"/>
  <c r="G5" i="1"/>
  <c r="G6" i="1"/>
  <c r="C12" i="1"/>
  <c r="D12" i="1"/>
  <c r="C16" i="1"/>
  <c r="D16" i="1"/>
  <c r="G16" i="1"/>
  <c r="H16" i="1"/>
  <c r="H24" i="1" s="1"/>
  <c r="H47" i="1" s="1"/>
  <c r="E12" i="23" s="1"/>
  <c r="C18" i="1"/>
  <c r="G11" i="10" s="1"/>
  <c r="D18" i="1"/>
  <c r="G18" i="1"/>
  <c r="G48" i="10" s="1"/>
  <c r="H18" i="1"/>
  <c r="G23" i="1"/>
  <c r="G53" i="10" s="1"/>
  <c r="H23" i="1"/>
  <c r="C25" i="1"/>
  <c r="G18" i="10" s="1"/>
  <c r="D25" i="1"/>
  <c r="C27" i="1"/>
  <c r="C37" i="1" s="1"/>
  <c r="D27" i="1"/>
  <c r="G28" i="1"/>
  <c r="G57" i="10" s="1"/>
  <c r="H28" i="1"/>
  <c r="D37" i="1"/>
  <c r="G40" i="1"/>
  <c r="G69" i="10" s="1"/>
  <c r="H40" i="1"/>
  <c r="C43" i="1"/>
  <c r="G36" i="10" s="1"/>
  <c r="D43" i="1"/>
  <c r="U264" i="12" l="1"/>
  <c r="D47" i="23" s="1"/>
  <c r="H29" i="4"/>
  <c r="H37" i="4" s="1"/>
  <c r="H39" i="4" s="1"/>
  <c r="V264" i="12"/>
  <c r="E44" i="23"/>
  <c r="H18" i="3"/>
  <c r="H34" i="3" s="1"/>
  <c r="H36" i="3" s="1"/>
  <c r="D29" i="23" s="1"/>
  <c r="F29" i="23" s="1"/>
  <c r="I14" i="3"/>
  <c r="G137" i="10" s="1"/>
  <c r="C18" i="3"/>
  <c r="E41" i="23"/>
  <c r="D45" i="1"/>
  <c r="D47" i="1" s="1"/>
  <c r="E11" i="23" s="1"/>
  <c r="E13" i="23"/>
  <c r="P18" i="6"/>
  <c r="F37" i="4"/>
  <c r="C34" i="3"/>
  <c r="C36" i="3" s="1"/>
  <c r="D26" i="23" s="1"/>
  <c r="F26" i="23" s="1"/>
  <c r="G126" i="10"/>
  <c r="C18" i="6"/>
  <c r="F18" i="6" s="1"/>
  <c r="I18" i="6" s="1"/>
  <c r="Q18" i="6" s="1"/>
  <c r="D26" i="2"/>
  <c r="D27" i="2" s="1"/>
  <c r="D29" i="2" s="1"/>
  <c r="D30" i="2" s="1"/>
  <c r="I22" i="3"/>
  <c r="G145" i="10" s="1"/>
  <c r="C33" i="7"/>
  <c r="G194" i="10"/>
  <c r="D25" i="7"/>
  <c r="C16" i="7"/>
  <c r="G189" i="10" s="1"/>
  <c r="E29" i="4"/>
  <c r="G124" i="10" s="1"/>
  <c r="C37" i="4"/>
  <c r="D37" i="4"/>
  <c r="G114" i="10"/>
  <c r="G99" i="10"/>
  <c r="C26" i="2"/>
  <c r="G24" i="1"/>
  <c r="G54" i="10" s="1"/>
  <c r="G47" i="1"/>
  <c r="D12" i="23" s="1"/>
  <c r="G46" i="10"/>
  <c r="E27" i="23"/>
  <c r="E47" i="23"/>
  <c r="G30" i="10"/>
  <c r="C45" i="1"/>
  <c r="C47" i="1" s="1"/>
  <c r="G20" i="10"/>
  <c r="E19" i="23"/>
  <c r="E36" i="3"/>
  <c r="D27" i="23"/>
  <c r="F47" i="23" l="1"/>
  <c r="I18" i="3"/>
  <c r="G141" i="10" s="1"/>
  <c r="E30" i="23"/>
  <c r="I34" i="3"/>
  <c r="G157" i="10" s="1"/>
  <c r="G70" i="10"/>
  <c r="I36" i="3"/>
  <c r="D30" i="23" s="1"/>
  <c r="F30" i="23" s="1"/>
  <c r="G38" i="10"/>
  <c r="E37" i="4"/>
  <c r="E39" i="4" s="1"/>
  <c r="G134" i="10" s="1"/>
  <c r="D35" i="23"/>
  <c r="F35" i="23" s="1"/>
  <c r="G184" i="10"/>
  <c r="H27" i="2"/>
  <c r="H29" i="2" s="1"/>
  <c r="H30" i="2" s="1"/>
  <c r="G201" i="10"/>
  <c r="C46" i="7"/>
  <c r="C25" i="7"/>
  <c r="G198" i="10" s="1"/>
  <c r="D41" i="23"/>
  <c r="F41" i="23" s="1"/>
  <c r="G132" i="10"/>
  <c r="D19" i="23"/>
  <c r="F19" i="23" s="1"/>
  <c r="G27" i="2"/>
  <c r="C27" i="2"/>
  <c r="G86" i="10"/>
  <c r="F27" i="23"/>
  <c r="F25" i="19"/>
  <c r="F41" i="19"/>
  <c r="F57" i="19"/>
  <c r="F73" i="19"/>
  <c r="F89" i="19"/>
  <c r="F105" i="19"/>
  <c r="F14" i="18"/>
  <c r="F26" i="19"/>
  <c r="F42" i="19"/>
  <c r="F58" i="19"/>
  <c r="F74" i="19"/>
  <c r="F90" i="19"/>
  <c r="F106" i="19"/>
  <c r="F15" i="18"/>
  <c r="F15" i="19"/>
  <c r="F31" i="19"/>
  <c r="F47" i="19"/>
  <c r="F63" i="19"/>
  <c r="F79" i="19"/>
  <c r="F95" i="19"/>
  <c r="F111" i="19"/>
  <c r="F20" i="18"/>
  <c r="F16" i="19"/>
  <c r="F32" i="19"/>
  <c r="F48" i="19"/>
  <c r="F64" i="19"/>
  <c r="F80" i="19"/>
  <c r="F96" i="19"/>
  <c r="F21" i="18"/>
  <c r="F17" i="19"/>
  <c r="F33" i="19"/>
  <c r="F49" i="19"/>
  <c r="F65" i="19"/>
  <c r="F81" i="19"/>
  <c r="F97" i="19"/>
  <c r="F22" i="18"/>
  <c r="F18" i="19"/>
  <c r="F34" i="19"/>
  <c r="F50" i="19"/>
  <c r="F66" i="19"/>
  <c r="F98" i="19"/>
  <c r="F23" i="18"/>
  <c r="F19" i="19"/>
  <c r="F35" i="19"/>
  <c r="F67" i="19"/>
  <c r="F83" i="19"/>
  <c r="F99" i="19"/>
  <c r="F24" i="18"/>
  <c r="F20" i="19"/>
  <c r="F36" i="19"/>
  <c r="F52" i="19"/>
  <c r="F68" i="19"/>
  <c r="F84" i="19"/>
  <c r="F100" i="19"/>
  <c r="F25" i="18"/>
  <c r="F21" i="19"/>
  <c r="F37" i="19"/>
  <c r="F53" i="19"/>
  <c r="F69" i="19"/>
  <c r="F85" i="19"/>
  <c r="F101" i="19"/>
  <c r="F10" i="18"/>
  <c r="F26" i="18"/>
  <c r="F22" i="19"/>
  <c r="F38" i="19"/>
  <c r="F54" i="19"/>
  <c r="F70" i="19"/>
  <c r="F86" i="19"/>
  <c r="F102" i="19"/>
  <c r="F11" i="18"/>
  <c r="F27" i="18"/>
  <c r="F23" i="19"/>
  <c r="F39" i="19"/>
  <c r="F55" i="19"/>
  <c r="F71" i="19"/>
  <c r="F87" i="19"/>
  <c r="F103" i="19"/>
  <c r="F12" i="18"/>
  <c r="F28" i="18"/>
  <c r="F24" i="19"/>
  <c r="F40" i="19"/>
  <c r="F51" i="19"/>
  <c r="F27" i="19"/>
  <c r="F43" i="19"/>
  <c r="F59" i="19"/>
  <c r="F75" i="19"/>
  <c r="F91" i="19"/>
  <c r="F107" i="19"/>
  <c r="F16" i="18"/>
  <c r="D11" i="23"/>
  <c r="D13" i="23" s="1"/>
  <c r="F93" i="19"/>
  <c r="F30" i="19"/>
  <c r="F110" i="19"/>
  <c r="F82" i="19"/>
  <c r="G39" i="10"/>
  <c r="F12" i="19"/>
  <c r="F28" i="19"/>
  <c r="F44" i="19"/>
  <c r="F60" i="19"/>
  <c r="F76" i="19"/>
  <c r="F92" i="19"/>
  <c r="F108" i="19"/>
  <c r="F17" i="18"/>
  <c r="F13" i="19"/>
  <c r="F29" i="19"/>
  <c r="F45" i="19"/>
  <c r="F61" i="19"/>
  <c r="F77" i="19"/>
  <c r="F109" i="19"/>
  <c r="F18" i="18"/>
  <c r="F14" i="19"/>
  <c r="F46" i="19"/>
  <c r="F62" i="19"/>
  <c r="F78" i="19"/>
  <c r="F94" i="19"/>
  <c r="F19" i="18"/>
  <c r="F72" i="19"/>
  <c r="F13" i="18"/>
  <c r="F56" i="19"/>
  <c r="F88" i="19"/>
  <c r="F104" i="19"/>
  <c r="F29" i="18"/>
  <c r="G159" i="10" l="1"/>
  <c r="D44" i="23"/>
  <c r="F44" i="23" s="1"/>
  <c r="G214" i="10"/>
  <c r="G87" i="10"/>
  <c r="C29" i="2"/>
  <c r="G29" i="2"/>
  <c r="G103" i="10"/>
  <c r="G105" i="10" l="1"/>
  <c r="G30" i="2"/>
  <c r="G106" i="10" s="1"/>
  <c r="G89" i="10"/>
  <c r="C30" i="2"/>
  <c r="G90" i="10" s="1"/>
</calcChain>
</file>

<file path=xl/sharedStrings.xml><?xml version="1.0" encoding="utf-8"?>
<sst xmlns="http://schemas.openxmlformats.org/spreadsheetml/2006/main" count="3162" uniqueCount="1509">
  <si>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</si>
  <si>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</si>
  <si>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</si>
  <si>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</si>
  <si>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</si>
  <si>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</si>
  <si>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</si>
  <si>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</si>
  <si>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</si>
  <si>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</si>
  <si>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</si>
  <si>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</si>
  <si>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</si>
  <si>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</si>
  <si>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</si>
  <si>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</si>
  <si>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</si>
  <si>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</si>
  <si>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</si>
  <si>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</si>
  <si>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</si>
  <si>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</si>
  <si>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</si>
  <si>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</si>
  <si>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</si>
  <si>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</si>
  <si>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</si>
  <si>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</si>
  <si>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</si>
  <si>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</si>
  <si>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</si>
  <si>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</si>
  <si>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</si>
  <si>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</si>
  <si>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</si>
  <si>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</si>
  <si>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</si>
  <si>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</si>
  <si>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</si>
  <si>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</si>
  <si>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</si>
  <si>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</si>
  <si>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</si>
  <si>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</si>
  <si>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</si>
  <si>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</si>
  <si>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</si>
  <si>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</si>
  <si>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</si>
  <si>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</si>
  <si>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</si>
  <si>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</si>
  <si>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</si>
  <si>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</si>
  <si>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</si>
  <si>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</si>
  <si>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</si>
  <si>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</si>
  <si>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</si>
  <si>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</si>
  <si>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</si>
  <si>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</si>
  <si>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</si>
  <si>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</si>
  <si>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</si>
  <si>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</si>
  <si>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</si>
  <si>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</si>
  <si>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</si>
  <si>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</si>
  <si>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</si>
  <si>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</si>
  <si>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</si>
  <si>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</si>
  <si>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</si>
  <si>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</si>
  <si>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</si>
  <si>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</si>
  <si>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</si>
  <si>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</si>
  <si>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</si>
  <si>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</si>
  <si>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</si>
  <si>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</si>
  <si>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</si>
  <si>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</si>
  <si>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</si>
  <si>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</si>
  <si>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</si>
  <si>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</si>
  <si>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</si>
  <si>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</si>
  <si>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</si>
  <si>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</si>
  <si>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</si>
  <si>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</si>
  <si>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</si>
  <si>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</si>
  <si>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</si>
  <si>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</si>
  <si>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</si>
  <si>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</si>
  <si>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</si>
  <si>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</si>
  <si>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</si>
  <si>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</si>
  <si>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</si>
  <si>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</si>
  <si>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</si>
  <si>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</si>
  <si>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</si>
  <si>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</si>
  <si>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</si>
  <si>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</si>
  <si>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</si>
  <si>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</si>
  <si>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</si>
  <si>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</si>
  <si>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</si>
  <si>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</si>
  <si>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</si>
  <si>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</si>
  <si>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</si>
  <si>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</si>
  <si>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</si>
  <si>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</si>
  <si>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</si>
  <si>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</si>
  <si>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</si>
  <si>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</si>
  <si>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</si>
  <si>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</si>
  <si>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</si>
  <si>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</si>
  <si>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</si>
  <si>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</si>
  <si>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</si>
  <si>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</si>
  <si>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</si>
  <si>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</si>
  <si>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</si>
  <si>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</si>
  <si>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</si>
  <si>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</si>
  <si>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</si>
  <si>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</si>
  <si>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</si>
  <si>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</si>
  <si>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</si>
  <si>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</si>
  <si>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</si>
  <si>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</si>
  <si>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</si>
  <si>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</si>
  <si>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</si>
  <si>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</si>
  <si>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</si>
  <si>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</si>
  <si>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</si>
  <si>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</si>
  <si>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</si>
  <si>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</si>
  <si>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</si>
  <si>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</si>
  <si>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</si>
  <si>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</si>
  <si>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</si>
  <si>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</si>
  <si>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</si>
  <si>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</si>
  <si>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</si>
  <si>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</si>
  <si>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</si>
  <si>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</si>
  <si>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</si>
  <si>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</si>
  <si>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</si>
  <si>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</si>
  <si>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</si>
  <si>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</si>
  <si>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</si>
  <si>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</si>
  <si>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</si>
  <si>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</si>
  <si>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</si>
  <si>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</si>
  <si>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</si>
  <si>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</si>
  <si>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</si>
  <si>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</si>
  <si>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</si>
  <si>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</si>
  <si>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</si>
  <si>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</si>
  <si>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</si>
  <si>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</si>
  <si>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</si>
  <si>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</si>
  <si>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</si>
  <si>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</si>
  <si>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</si>
  <si>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</si>
  <si>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</si>
  <si>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</si>
  <si>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</si>
  <si>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</si>
  <si>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</si>
  <si>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</si>
  <si>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</si>
  <si>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</si>
  <si>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</si>
  <si>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</si>
  <si>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</si>
  <si>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</si>
  <si>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</si>
  <si>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</si>
  <si>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</si>
  <si>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</si>
  <si>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</si>
  <si>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</si>
  <si>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</si>
  <si>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</si>
  <si>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</si>
  <si>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</si>
  <si>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</si>
  <si>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</si>
  <si>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</si>
  <si>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</si>
  <si>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</si>
  <si>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</si>
  <si>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</si>
  <si>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</si>
  <si>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</si>
  <si>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</si>
  <si>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</si>
  <si>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</si>
  <si>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</si>
  <si>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</si>
  <si>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</si>
  <si>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</si>
  <si>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</si>
  <si>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</si>
  <si>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</si>
  <si>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</si>
  <si>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</si>
  <si>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</si>
  <si>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</si>
  <si>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</si>
  <si>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</si>
  <si>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</si>
  <si>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</si>
  <si>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</si>
  <si>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</si>
  <si>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</si>
  <si>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</si>
  <si>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</si>
  <si>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</si>
  <si>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</si>
  <si>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</si>
  <si>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</si>
  <si>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</si>
  <si>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</si>
  <si>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</si>
  <si>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</si>
  <si>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</si>
  <si>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</si>
  <si>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</si>
  <si>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</si>
  <si>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</si>
  <si>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</si>
  <si>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</si>
  <si>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</si>
  <si>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</si>
  <si>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</si>
  <si>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</si>
  <si>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</si>
  <si>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</si>
  <si>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</si>
  <si>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</si>
  <si>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</si>
  <si>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</si>
  <si>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</si>
  <si>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</si>
  <si>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</si>
  <si>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</si>
  <si>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</si>
  <si>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</si>
  <si>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</si>
  <si>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</si>
  <si>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</si>
  <si>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</si>
  <si>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</si>
  <si>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</si>
  <si>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</si>
  <si>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</si>
  <si>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</si>
  <si>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</si>
  <si>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</si>
  <si>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</si>
  <si>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</si>
  <si>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</si>
  <si>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</si>
  <si>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</si>
  <si>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</si>
  <si>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</si>
  <si>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</si>
  <si>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</si>
  <si>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</si>
  <si>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</si>
  <si>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</si>
  <si>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</si>
  <si>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</si>
  <si>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</si>
  <si>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</si>
  <si>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</si>
  <si>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</si>
  <si>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</si>
  <si>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</si>
  <si>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</si>
  <si>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</si>
  <si>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</si>
  <si>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</si>
  <si>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</si>
  <si>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</si>
  <si>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</si>
  <si>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</si>
  <si>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</si>
  <si>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</si>
  <si>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</si>
  <si>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</si>
  <si>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</si>
  <si>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</si>
  <si>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</si>
  <si>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</si>
  <si>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</si>
  <si>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</si>
  <si>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</si>
  <si>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</si>
  <si>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</si>
  <si>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</si>
  <si>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</si>
  <si>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</si>
  <si>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</si>
  <si>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</si>
  <si>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</si>
  <si>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</si>
  <si>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</si>
  <si>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</si>
  <si>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</si>
  <si>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</si>
  <si>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</si>
  <si>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</si>
  <si>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</si>
  <si>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</si>
  <si>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</si>
  <si>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</si>
  <si>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</si>
  <si>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</si>
  <si>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</si>
  <si>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</si>
  <si>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</si>
  <si>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</si>
  <si>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</si>
  <si>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</si>
  <si>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</si>
  <si>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</si>
  <si>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</si>
  <si>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</si>
  <si>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</si>
  <si>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</si>
  <si>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</si>
  <si>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</si>
  <si>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</si>
  <si>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</si>
  <si>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</si>
  <si>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</si>
  <si>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</si>
  <si>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</si>
  <si>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</si>
  <si>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</si>
  <si>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</si>
  <si>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</si>
  <si>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</si>
  <si>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</si>
  <si>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</si>
  <si>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</si>
  <si>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</si>
  <si>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</si>
  <si>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</si>
  <si>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</si>
  <si>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</si>
  <si>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</si>
  <si>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</si>
  <si>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</si>
  <si>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</si>
  <si>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</si>
  <si>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</si>
  <si>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</si>
  <si>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</si>
  <si>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</si>
  <si>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</si>
  <si>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</si>
  <si>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</si>
  <si>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</si>
  <si>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</si>
  <si>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</si>
  <si>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</si>
  <si>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</si>
  <si>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</si>
  <si>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</si>
  <si>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</si>
  <si>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</si>
  <si>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</si>
  <si>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</si>
  <si>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</si>
  <si>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</si>
  <si>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</si>
  <si>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</si>
  <si>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</si>
  <si>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</si>
  <si>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</si>
  <si>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</si>
  <si>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</si>
  <si>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</si>
  <si>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</si>
  <si>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</si>
  <si>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</si>
  <si>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</si>
  <si>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</si>
  <si>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</si>
  <si>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</si>
  <si>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</si>
  <si>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</si>
  <si>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</si>
  <si>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</si>
  <si>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</si>
  <si>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</si>
  <si>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</si>
  <si>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</si>
  <si>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</si>
  <si>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</si>
  <si>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</si>
  <si>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</si>
  <si>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</si>
  <si>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</si>
  <si>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</si>
  <si>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</si>
  <si>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</si>
  <si>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</si>
  <si>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</si>
  <si>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</si>
  <si>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</si>
  <si>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</si>
  <si>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</si>
  <si>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</si>
  <si>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</si>
  <si>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</si>
  <si>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</si>
  <si>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</si>
  <si>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</si>
  <si>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</si>
  <si>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</si>
  <si>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</si>
  <si>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</si>
  <si>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</si>
  <si>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</si>
  <si>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</si>
  <si>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</si>
  <si>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</si>
  <si>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</si>
  <si>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</si>
  <si>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</si>
  <si>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</si>
  <si>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</si>
  <si>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</si>
  <si>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</si>
  <si>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</si>
  <si>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</si>
  <si>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</si>
  <si>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</si>
  <si>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</si>
  <si>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</si>
  <si>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</si>
  <si>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</si>
  <si>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</si>
  <si>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</si>
  <si>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</si>
  <si>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</si>
  <si>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</si>
  <si>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</si>
  <si>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</si>
  <si>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</si>
  <si>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</si>
  <si>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</si>
  <si>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</si>
  <si>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</si>
  <si>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</si>
  <si>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</si>
  <si>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</si>
  <si>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</si>
  <si>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</si>
  <si>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</si>
  <si>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</si>
  <si>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</si>
  <si>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</si>
  <si>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</si>
  <si>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</si>
  <si>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</si>
  <si>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</si>
  <si>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</si>
  <si>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</si>
  <si>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</si>
  <si>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</si>
  <si>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</si>
  <si>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</si>
  <si>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</si>
  <si>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</si>
  <si>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</si>
  <si>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</si>
  <si>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</si>
  <si>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</si>
  <si>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</si>
  <si>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</si>
  <si>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</si>
  <si>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</si>
  <si>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</si>
  <si>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</si>
  <si>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</si>
  <si>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</si>
  <si>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</si>
  <si>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</si>
  <si>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</si>
  <si>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</si>
  <si>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</si>
  <si>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</si>
  <si>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</si>
  <si>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</si>
  <si>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</si>
  <si>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</si>
  <si>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</si>
  <si>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</si>
  <si>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</si>
  <si>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</si>
  <si>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</si>
  <si>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</si>
  <si>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</si>
  <si>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</si>
  <si>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</si>
  <si>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</si>
  <si>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</si>
  <si>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</si>
  <si>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</si>
  <si>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</si>
  <si>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</si>
  <si>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</si>
  <si>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</si>
  <si>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</si>
  <si>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</si>
  <si>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</si>
  <si>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</si>
  <si>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</si>
  <si>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</si>
  <si>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</si>
  <si>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</si>
  <si>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</si>
  <si>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</si>
  <si>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</si>
  <si>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</si>
  <si>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</si>
  <si>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</si>
  <si>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</si>
  <si>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</si>
  <si>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</si>
  <si>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</si>
  <si>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</si>
  <si>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</si>
  <si>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</si>
  <si>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</si>
  <si>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</si>
  <si>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</si>
  <si>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</si>
  <si>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</si>
  <si>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</si>
  <si>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</si>
  <si>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</si>
  <si>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</si>
  <si>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</si>
  <si>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</si>
  <si>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</si>
  <si>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</si>
  <si>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</si>
  <si>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</si>
  <si>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</si>
  <si>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</si>
  <si>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</si>
  <si>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</si>
  <si>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</si>
  <si>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</si>
  <si>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</si>
  <si>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</si>
  <si>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</si>
  <si>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</si>
  <si>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</si>
  <si>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</si>
  <si>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</si>
  <si>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</si>
  <si>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</si>
  <si>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</si>
  <si>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</si>
  <si>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</si>
  <si>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</si>
  <si>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</si>
  <si>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</si>
  <si>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</si>
  <si>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</si>
  <si>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</si>
  <si>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</si>
  <si>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</si>
  <si>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</si>
  <si>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</si>
  <si>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</si>
  <si>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</si>
  <si>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</si>
  <si>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</si>
  <si>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</si>
  <si>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</si>
  <si>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</si>
  <si>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</si>
  <si>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</si>
  <si>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</si>
  <si>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</si>
  <si>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</si>
  <si>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</si>
  <si>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</si>
  <si>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</si>
  <si>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</si>
  <si>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</si>
  <si>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</si>
  <si>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</si>
  <si>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</si>
  <si>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</si>
  <si>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</si>
  <si>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</si>
  <si>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</si>
  <si>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</si>
  <si>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</si>
  <si>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</si>
  <si>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</si>
  <si>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</si>
  <si>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</si>
  <si>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</si>
  <si>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</si>
  <si>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</si>
  <si>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</si>
  <si>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</si>
  <si>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</si>
  <si>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</si>
  <si>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</si>
  <si>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</si>
  <si>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</si>
  <si>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</si>
  <si>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</si>
  <si>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</si>
  <si>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</si>
  <si>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</si>
  <si>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</si>
  <si>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</si>
  <si>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</si>
  <si>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</si>
  <si>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</si>
  <si>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</si>
  <si>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</si>
  <si>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</si>
  <si>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</si>
  <si>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</si>
  <si>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</si>
  <si>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</si>
  <si>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</si>
  <si>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</si>
  <si>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</si>
  <si>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</si>
  <si>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</si>
  <si>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</si>
  <si>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</si>
  <si>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</si>
  <si>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</si>
  <si>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</si>
  <si>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</si>
  <si>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</si>
  <si>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</si>
  <si>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</si>
  <si>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</si>
  <si>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</si>
  <si>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</si>
  <si>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</si>
  <si>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</si>
  <si>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</si>
  <si>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</si>
  <si>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</si>
  <si>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</si>
  <si>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</si>
  <si>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</si>
  <si>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</si>
  <si>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</si>
  <si>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</si>
  <si>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</si>
  <si>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</si>
  <si>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</si>
  <si>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</si>
  <si>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</si>
  <si>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</si>
  <si>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</si>
  <si>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</si>
  <si>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</si>
  <si>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</si>
  <si>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</si>
  <si>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</si>
  <si>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</si>
  <si>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</si>
  <si>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</si>
  <si>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</si>
  <si>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</si>
  <si>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</si>
  <si>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</si>
  <si>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</si>
  <si>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</si>
  <si>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</si>
  <si>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</si>
  <si>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</si>
  <si>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</si>
  <si>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</si>
  <si>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</si>
  <si>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</si>
  <si>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</si>
  <si>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</si>
  <si>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</si>
  <si>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</si>
  <si>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</si>
  <si>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</si>
  <si>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</si>
  <si>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</si>
  <si>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</si>
  <si>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</si>
  <si>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</si>
  <si>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</si>
  <si>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</si>
  <si>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</si>
  <si>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</si>
  <si>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</si>
  <si>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</si>
  <si>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</si>
  <si>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</si>
  <si>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</si>
  <si>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</si>
  <si>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</si>
  <si>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</si>
  <si>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</si>
  <si>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</si>
  <si>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</si>
  <si>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</si>
  <si>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</si>
  <si>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</si>
  <si>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</si>
  <si>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</si>
  <si>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</si>
  <si>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</si>
  <si>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</si>
  <si>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</si>
  <si>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</si>
  <si>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</si>
  <si>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</si>
  <si>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</si>
  <si>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</si>
  <si>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</si>
  <si>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</si>
  <si>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</si>
  <si>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</si>
  <si>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</si>
  <si>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</si>
  <si>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</si>
  <si>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</si>
  <si>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</si>
  <si>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</si>
  <si>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</si>
  <si>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</si>
  <si>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</si>
  <si>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</si>
  <si>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</si>
  <si>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</si>
  <si>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</si>
  <si>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</si>
  <si>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</si>
  <si>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</si>
  <si>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</si>
  <si>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</si>
  <si>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</si>
  <si>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</si>
  <si>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</si>
  <si>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</si>
  <si>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</si>
  <si>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</si>
  <si>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</si>
  <si>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</si>
  <si>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</si>
  <si>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</si>
  <si>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</si>
  <si>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</si>
  <si>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</si>
  <si>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</si>
  <si>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</si>
  <si>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</si>
  <si>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</si>
  <si>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</si>
  <si>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</si>
  <si>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</si>
  <si>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</si>
  <si>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</si>
  <si>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</si>
  <si>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</si>
  <si>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</si>
  <si>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</si>
  <si>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</si>
  <si>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</si>
  <si>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</si>
  <si>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</si>
  <si>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</si>
  <si>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</si>
  <si>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</si>
  <si>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</si>
  <si>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</si>
  <si>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</si>
  <si>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</si>
  <si>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</si>
  <si>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</si>
  <si>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</si>
  <si>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</si>
  <si>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</si>
  <si>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</si>
  <si>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</si>
  <si>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</si>
  <si>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</si>
  <si>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</si>
  <si>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</si>
  <si>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</si>
  <si>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</si>
  <si>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</si>
  <si>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</si>
  <si>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</si>
  <si>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</si>
  <si>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</si>
  <si>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</si>
  <si>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</si>
  <si>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</si>
  <si>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</si>
  <si>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</si>
  <si>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</si>
  <si>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</si>
  <si>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</si>
  <si>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</si>
  <si>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</si>
  <si>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</si>
  <si>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</si>
  <si>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</si>
  <si>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</si>
  <si>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</si>
  <si>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</si>
  <si>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</si>
  <si>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</si>
  <si>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</si>
  <si>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</si>
  <si>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</si>
  <si>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</si>
  <si>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</si>
  <si>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</si>
  <si>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</si>
  <si>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</si>
  <si>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</si>
  <si>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</si>
  <si>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</si>
  <si>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</si>
  <si>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</si>
  <si>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</si>
  <si>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</si>
  <si>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</si>
  <si>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</si>
  <si>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</si>
  <si>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</si>
  <si>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</si>
  <si>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</si>
  <si>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</si>
  <si>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</si>
  <si>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</si>
  <si>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</si>
  <si>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</si>
  <si>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</si>
  <si>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</si>
  <si>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</si>
  <si>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</si>
  <si>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</si>
  <si>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</si>
  <si>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</si>
  <si>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</si>
  <si>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</si>
  <si>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</si>
  <si>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</si>
  <si>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</si>
  <si>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</si>
  <si>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</si>
  <si>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</si>
  <si>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</si>
  <si>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</si>
  <si>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</si>
  <si>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</si>
  <si>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</si>
  <si>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</si>
  <si>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</si>
  <si>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</si>
  <si>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</si>
  <si>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</si>
  <si>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</si>
  <si>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</si>
  <si>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</si>
  <si>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</si>
  <si>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</si>
  <si>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</si>
  <si>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</si>
  <si>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</si>
  <si>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</si>
  <si>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</si>
  <si>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</si>
  <si>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</si>
  <si>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</si>
  <si>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</si>
  <si>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</si>
  <si>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</si>
  <si>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</si>
  <si>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</si>
  <si>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</si>
  <si>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</si>
  <si>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</si>
  <si>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</si>
  <si>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</si>
  <si>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</si>
  <si>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</si>
  <si>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</si>
  <si>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</si>
  <si>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</si>
  <si>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</si>
  <si>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</si>
  <si>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</si>
  <si>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</si>
  <si>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</si>
  <si>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</si>
  <si>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</si>
  <si>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</si>
  <si>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</si>
  <si>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</si>
  <si>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</si>
  <si>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</si>
  <si>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</si>
  <si>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</si>
  <si>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</si>
  <si>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</si>
  <si>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</si>
  <si>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</si>
  <si>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</si>
  <si>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</si>
  <si>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</si>
  <si>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</si>
  <si>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</si>
  <si>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</si>
  <si>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</si>
  <si>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</si>
  <si>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</si>
  <si>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</si>
  <si>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</si>
  <si>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</si>
  <si>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</si>
  <si>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</si>
  <si>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</si>
  <si>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</si>
  <si>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</si>
  <si>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</si>
  <si>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</si>
  <si>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</si>
  <si>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</si>
  <si>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</si>
  <si>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</si>
  <si>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</si>
  <si>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</si>
  <si>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</si>
  <si>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</si>
  <si>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</si>
  <si>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</si>
  <si>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</si>
  <si>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</si>
  <si>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</si>
  <si>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</si>
  <si>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</si>
  <si>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</si>
  <si>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</si>
  <si>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</si>
  <si>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</si>
  <si>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</si>
  <si>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</si>
  <si>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</si>
  <si>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</si>
  <si>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</si>
  <si>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</si>
  <si>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</si>
  <si>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</si>
  <si>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</si>
  <si>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</si>
  <si>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</si>
  <si>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</si>
  <si>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</si>
  <si>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</si>
  <si>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</si>
  <si>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</si>
  <si>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</si>
  <si>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</si>
  <si>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</si>
  <si>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</si>
  <si>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</si>
  <si>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</si>
  <si>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</si>
  <si>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</si>
  <si>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</si>
  <si>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</si>
  <si>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</si>
  <si>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</si>
  <si>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</si>
  <si>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</si>
  <si>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</si>
  <si>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</si>
  <si>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</si>
  <si>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</si>
  <si>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</si>
  <si>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</si>
  <si>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</si>
  <si>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</si>
  <si>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</si>
  <si>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</si>
  <si>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</si>
  <si>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</si>
  <si>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</si>
  <si>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</si>
  <si>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</si>
  <si>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</si>
  <si>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</si>
  <si>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</si>
  <si>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</si>
  <si>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</si>
  <si>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</si>
  <si>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</si>
  <si>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</si>
  <si>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</si>
  <si>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</si>
  <si>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</si>
  <si>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</si>
  <si>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</si>
  <si>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</si>
  <si>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</si>
  <si>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</si>
  <si>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</si>
  <si>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</si>
  <si>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</si>
  <si>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</si>
  <si>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</si>
  <si>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</si>
  <si>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</si>
  <si>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</si>
  <si>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</si>
  <si>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</si>
  <si>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</si>
  <si>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</si>
  <si>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</si>
  <si>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</si>
  <si>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</si>
  <si>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</si>
  <si>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</si>
  <si>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</si>
  <si>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</si>
  <si>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</si>
  <si>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</si>
  <si>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</si>
  <si>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</si>
  <si>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</si>
  <si>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</si>
  <si>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</si>
  <si>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</si>
  <si>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</si>
  <si>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</si>
  <si>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</si>
  <si>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</si>
  <si>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</si>
  <si>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</si>
  <si>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</si>
  <si>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</si>
  <si>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</si>
  <si>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</si>
  <si>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</si>
  <si>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</si>
  <si>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</si>
  <si>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</si>
  <si>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</si>
  <si>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</si>
  <si>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</si>
  <si>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</si>
  <si>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</si>
  <si>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</si>
  <si>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</si>
  <si>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</si>
  <si>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</si>
  <si>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</si>
  <si>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</si>
  <si>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</si>
  <si>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</si>
  <si>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</si>
  <si>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</si>
  <si>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</si>
  <si>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</si>
  <si>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</si>
  <si>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</si>
  <si>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</si>
  <si>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</si>
  <si>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</si>
  <si>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</si>
  <si>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</si>
  <si>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</si>
  <si>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</si>
  <si>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</si>
  <si>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</si>
  <si>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</si>
  <si>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</si>
  <si>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</si>
  <si>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</si>
  <si>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</si>
  <si>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</si>
  <si>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</si>
  <si>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</si>
  <si>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</si>
  <si>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</si>
  <si>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</si>
  <si>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</si>
  <si>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</si>
  <si>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</si>
  <si>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</si>
  <si>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</si>
  <si>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</si>
  <si>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</si>
  <si>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</si>
  <si>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</si>
  <si>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</si>
  <si>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</si>
  <si>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</si>
  <si>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</si>
  <si>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</si>
  <si>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</si>
  <si>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</si>
  <si>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</si>
  <si>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</si>
  <si>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</si>
  <si>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</si>
  <si>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</si>
  <si>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</si>
  <si>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</si>
  <si>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</si>
  <si>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</si>
  <si>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</si>
  <si>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</si>
  <si>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</si>
  <si>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</si>
  <si>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</si>
  <si>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</si>
  <si>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</si>
  <si>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</si>
  <si>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</si>
  <si>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</si>
  <si>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</si>
  <si>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</si>
  <si>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</si>
  <si>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</si>
  <si>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</si>
  <si>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</si>
  <si>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</si>
  <si>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</si>
  <si>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</si>
  <si>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</si>
  <si>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</si>
  <si>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</si>
  <si>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</si>
  <si>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</si>
  <si>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</si>
  <si>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</si>
  <si>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</si>
  <si>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</si>
  <si>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</si>
  <si>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</si>
  <si>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</si>
  <si>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</si>
  <si>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</si>
  <si>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</si>
  <si>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</si>
  <si>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</si>
  <si>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</si>
  <si>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</si>
  <si>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</si>
  <si>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</si>
  <si>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</si>
  <si>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</si>
  <si>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</si>
  <si>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</si>
  <si>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</si>
  <si>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</si>
  <si>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</si>
  <si>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</si>
  <si>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</si>
  <si>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</si>
  <si>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</si>
  <si>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</si>
  <si>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</si>
  <si>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</si>
  <si>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</si>
  <si>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</si>
  <si>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</si>
  <si>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</si>
  <si>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</si>
  <si>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</si>
  <si>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</si>
  <si>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</si>
  <si>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</si>
  <si>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</si>
  <si>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</si>
  <si>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</si>
  <si>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</si>
  <si>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</si>
  <si>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</si>
  <si>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</si>
  <si>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</si>
  <si>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</si>
  <si>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</si>
  <si>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</si>
  <si>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</si>
  <si>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</si>
  <si>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</si>
  <si>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</si>
  <si>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</si>
  <si>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</si>
  <si>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</si>
  <si>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</si>
  <si>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</si>
  <si>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</si>
  <si>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</si>
  <si>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</si>
  <si>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</si>
  <si>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</si>
  <si>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</si>
  <si>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</si>
  <si>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</si>
  <si>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</si>
  <si>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</si>
  <si>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</si>
  <si>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</si>
  <si>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</si>
  <si>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</si>
  <si>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</si>
  <si>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</si>
  <si>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</si>
  <si>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</si>
  <si>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</si>
  <si>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</si>
  <si>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</si>
  <si>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</si>
  <si>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</si>
  <si>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</si>
  <si>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</si>
  <si>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</si>
  <si>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</si>
  <si>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</si>
  <si>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</si>
  <si>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</si>
  <si>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</si>
  <si>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</si>
  <si>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</si>
  <si>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</si>
  <si>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</si>
  <si>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</si>
  <si>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</si>
  <si>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</si>
  <si>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</si>
  <si>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</si>
  <si>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</si>
  <si>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</si>
  <si>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</si>
  <si>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</si>
  <si>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</si>
  <si>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</si>
  <si>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</si>
  <si>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</si>
  <si>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</si>
  <si>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</si>
  <si>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</si>
  <si>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</si>
  <si>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</si>
  <si>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</si>
  <si>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</si>
  <si>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</si>
  <si>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</si>
  <si>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</si>
  <si>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</si>
  <si>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</si>
  <si>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</si>
  <si>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</si>
  <si>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</si>
  <si>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</si>
  <si>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</si>
  <si>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</si>
  <si>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</si>
  <si>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</si>
  <si>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</si>
  <si>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</si>
  <si>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</si>
  <si>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</si>
  <si>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</si>
  <si>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</si>
  <si>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</si>
  <si>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</si>
  <si>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</si>
  <si>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</si>
  <si>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</si>
  <si>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</si>
  <si>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</si>
  <si>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</si>
  <si>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</si>
  <si>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</si>
  <si>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</si>
  <si>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</si>
  <si>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</si>
  <si>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</si>
  <si>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</si>
  <si>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</si>
  <si>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</si>
  <si>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</si>
  <si>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</si>
  <si>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</si>
  <si>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</si>
  <si>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</si>
  <si>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</si>
  <si>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</si>
  <si>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</si>
  <si>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</si>
  <si>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</si>
  <si>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</si>
  <si>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</si>
  <si>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</si>
  <si>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</si>
  <si>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</si>
  <si>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</si>
  <si>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</si>
  <si>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</si>
  <si>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</si>
  <si>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</si>
  <si>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</si>
  <si>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</si>
  <si>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</si>
  <si>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</si>
  <si>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</si>
  <si>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</si>
  <si>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</si>
  <si>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</si>
  <si>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</si>
  <si>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</si>
  <si>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</si>
  <si>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</si>
  <si>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</si>
  <si>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</si>
  <si>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</si>
  <si>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</si>
  <si>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</si>
  <si>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</si>
  <si>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</si>
  <si>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</si>
  <si>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</si>
  <si>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</si>
  <si>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</si>
  <si>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</si>
  <si>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</si>
  <si>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</si>
  <si>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</si>
  <si>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</si>
  <si>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</si>
  <si>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</si>
  <si>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</si>
  <si>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</si>
  <si>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</si>
  <si>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</si>
  <si>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</si>
  <si>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</si>
  <si>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</si>
  <si>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</si>
  <si>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</si>
  <si>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</si>
  <si>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</si>
  <si>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</si>
  <si>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</si>
  <si>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</si>
  <si>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</si>
  <si>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</si>
  <si>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</si>
  <si>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</si>
  <si>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</si>
  <si>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</si>
  <si>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</si>
  <si>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</si>
  <si>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</si>
  <si>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</si>
  <si>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</si>
  <si>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</si>
  <si>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</si>
  <si>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</si>
  <si>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</si>
  <si>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</si>
  <si>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</si>
  <si>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</si>
  <si>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</si>
  <si>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</si>
  <si>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</si>
  <si>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</si>
  <si>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</si>
  <si>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</si>
  <si>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</si>
  <si>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</si>
  <si>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</si>
  <si>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</si>
  <si>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</si>
  <si>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</si>
  <si>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</si>
  <si>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</si>
  <si>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</si>
  <si>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</si>
  <si>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</si>
  <si>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</si>
  <si>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</si>
  <si>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</si>
  <si>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</si>
  <si>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</si>
  <si>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</si>
  <si>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</si>
  <si>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</si>
  <si>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</si>
  <si>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</si>
  <si>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</si>
  <si>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</si>
  <si>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</si>
  <si>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</si>
  <si>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</si>
  <si>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</si>
  <si>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</si>
  <si>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</si>
  <si>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</si>
  <si>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</si>
  <si>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</si>
  <si>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</si>
  <si>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</si>
  <si>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</si>
  <si>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</si>
  <si>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</si>
  <si>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</si>
  <si>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</si>
  <si>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</si>
  <si>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</si>
  <si>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</si>
  <si>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</si>
  <si>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</si>
  <si>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</si>
  <si>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</si>
  <si>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</si>
  <si>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</si>
  <si>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</si>
  <si>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</si>
  <si>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</si>
  <si>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</si>
  <si>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</si>
  <si>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</si>
  <si>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</si>
  <si>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</si>
  <si>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</si>
  <si>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</si>
  <si>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</si>
  <si>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</si>
  <si>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</si>
  <si>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</si>
  <si>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</si>
  <si>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30.06.2026</t>
  </si>
  <si>
    <t>177469851</t>
  </si>
  <si>
    <t>01.01.2026</t>
  </si>
  <si>
    <t>27.07.2026</t>
  </si>
  <si>
    <t>office@activabg.com</t>
  </si>
  <si>
    <t>Актива Асет Мениджмънт АД</t>
  </si>
  <si>
    <t>175263888</t>
  </si>
  <si>
    <t>Национален договорен фонд Актива</t>
  </si>
  <si>
    <t>05-1702</t>
  </si>
  <si>
    <t>гр. София, бул. Христофор Колумб 43</t>
  </si>
  <si>
    <t>02/9021931</t>
  </si>
  <si>
    <t>08-26</t>
  </si>
  <si>
    <t>Олга Йорданова и Ива Миткова, Прокурист</t>
  </si>
  <si>
    <t>Милена Аврамова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</si>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</sst>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</cellXfs>
  <cellStyles count="416">
    <cellStyle name="20% - Accent1 2" xfId="1" xr:uid="{62C18E90-C2FC-4FB1-8433-BC5CA4E66151}"/>
    <cellStyle name="20% - Accent1 2 2" xfId="2" xr:uid="{C542BBA9-EB84-40EE-84F2-2BCA28343C83}"/>
    <cellStyle name="20% - Accent1 2 3" xfId="3" xr:uid="{36599E98-BF0C-4F5F-BB8A-B579D5F67365}"/>
    <cellStyle name="20% - Accent1 3" xfId="4" xr:uid="{32A5E747-1A71-43F2-8132-936120ACC7C7}"/>
    <cellStyle name="20% - Accent1 4" xfId="5" xr:uid="{097C5B18-B5C2-478B-A5B5-9379136DCDB2}"/>
    <cellStyle name="20% - Accent2 2" xfId="6" xr:uid="{3B4E9022-1C4E-4E5B-8ACF-5ADEB2916C18}"/>
    <cellStyle name="20% - Accent2 2 2" xfId="7" xr:uid="{9E879117-0114-47DE-B4E6-DE71D51D1BBC}"/>
    <cellStyle name="20% - Accent2 2 3" xfId="8" xr:uid="{88440805-FC73-4A08-B547-379186002A87}"/>
    <cellStyle name="20% - Accent2 3" xfId="9" xr:uid="{19ADF825-35E8-42CD-81A4-3EEE15D64351}"/>
    <cellStyle name="20% - Accent2 4" xfId="10" xr:uid="{E34EF1DF-7D25-41B7-AB1E-C8B49DA3D3B7}"/>
    <cellStyle name="20% - Accent3 2" xfId="11" xr:uid="{BB2A6E07-8A52-4B46-9ED2-B62750F0FF32}"/>
    <cellStyle name="20% - Accent3 2 2" xfId="12" xr:uid="{EABE1A29-22FF-4B97-BBB9-8444684A6E44}"/>
    <cellStyle name="20% - Accent3 2 3" xfId="13" xr:uid="{B452239F-4206-4E3F-8369-74B2B6B624DA}"/>
    <cellStyle name="20% - Accent3 3" xfId="14" xr:uid="{71871B00-2F89-4A99-81F6-B791BEF1B03E}"/>
    <cellStyle name="20% - Accent3 4" xfId="15" xr:uid="{4BF60CA3-511C-4F96-B2AE-FF5891B8B1A9}"/>
    <cellStyle name="20% - Accent4 2" xfId="16" xr:uid="{F789F60A-16EA-457C-8D3D-289B7F6DF0C0}"/>
    <cellStyle name="20% - Accent4 2 2" xfId="17" xr:uid="{DFA59E24-FC47-4651-81FD-7C5F8050AAE6}"/>
    <cellStyle name="20% - Accent4 2 3" xfId="18" xr:uid="{D0931E56-C16E-4B40-B87B-2DC7F13A51AC}"/>
    <cellStyle name="20% - Accent4 3" xfId="19" xr:uid="{61B9A6E3-C1D9-45F1-883A-B74FBB54ACA4}"/>
    <cellStyle name="20% - Accent4 4" xfId="20" xr:uid="{2AFC720E-E6EF-4DD9-B207-7261D14C3BCA}"/>
    <cellStyle name="20% - Accent5 2" xfId="21" xr:uid="{A7D45D97-E631-4D04-B6EE-B50F3DBC152C}"/>
    <cellStyle name="20% - Accent5 2 2" xfId="22" xr:uid="{9BE34FA3-D62F-4F69-A30D-3BA20F157C09}"/>
    <cellStyle name="20% - Accent5 2 3" xfId="23" xr:uid="{020DA644-9596-4513-B532-30DB087E88A9}"/>
    <cellStyle name="20% - Accent5 3" xfId="24" xr:uid="{B262A6BD-7E71-402B-BD50-E22F191D55F9}"/>
    <cellStyle name="20% - Accent5 4" xfId="25" xr:uid="{D284498F-3AAE-416C-963F-2601FE040536}"/>
    <cellStyle name="20% - Accent6 2" xfId="26" xr:uid="{05D83E35-0850-4228-B919-E15956C68E09}"/>
    <cellStyle name="20% - Accent6 2 2" xfId="27" xr:uid="{9B0410C1-BBBD-47F3-8775-564BB4B0DFC4}"/>
    <cellStyle name="20% - Accent6 2 3" xfId="28" xr:uid="{79256DFF-56B9-466D-93BC-38B7D56FFC17}"/>
    <cellStyle name="20% - Accent6 3" xfId="29" xr:uid="{80206C01-82D4-4A7B-932D-AEB5226DA676}"/>
    <cellStyle name="20% - Accent6 4" xfId="30" xr:uid="{C8DE354C-6E35-4C03-943A-E993C41D0FF1}"/>
    <cellStyle name="40% - Accent1 2" xfId="31" xr:uid="{934EDAAE-F997-45B2-954A-F748A634AB72}"/>
    <cellStyle name="40% - Accent1 2 2" xfId="32" xr:uid="{AEAA5740-8C92-4610-9488-C5043E78582E}"/>
    <cellStyle name="40% - Accent1 2 3" xfId="33" xr:uid="{3D281ADB-1D0D-4B76-9F8A-B744BBF2B517}"/>
    <cellStyle name="40% - Accent1 3" xfId="34" xr:uid="{B22BDEEB-5C93-419D-9E6E-85268856571E}"/>
    <cellStyle name="40% - Accent1 4" xfId="35" xr:uid="{F6C3E229-7AE7-4536-AFE6-380C33E1EDD7}"/>
    <cellStyle name="40% - Accent2 2" xfId="36" xr:uid="{880DE5A5-7131-4643-9486-ACC94EA99C93}"/>
    <cellStyle name="40% - Accent2 2 2" xfId="37" xr:uid="{30FC2F65-C4CA-47A3-8632-6ED05ADE66D6}"/>
    <cellStyle name="40% - Accent2 2 3" xfId="38" xr:uid="{8D88F29D-C551-49E3-911D-14ADD48AF732}"/>
    <cellStyle name="40% - Accent2 3" xfId="39" xr:uid="{3CDE677F-A244-4A8F-9DD9-58856EE8B8C6}"/>
    <cellStyle name="40% - Accent2 4" xfId="40" xr:uid="{BC4BEAE1-C473-4E14-91F8-8ED4230E5F82}"/>
    <cellStyle name="40% - Accent3 2" xfId="41" xr:uid="{F25C6623-36C8-4111-A052-257BAFC1825A}"/>
    <cellStyle name="40% - Accent3 2 2" xfId="42" xr:uid="{009893CA-5DD3-4876-BD7C-E5A1650BFC2A}"/>
    <cellStyle name="40% - Accent3 2 3" xfId="43" xr:uid="{5E93B304-E5CA-4D86-8D84-4AB8414961BF}"/>
    <cellStyle name="40% - Accent3 3" xfId="44" xr:uid="{27C2B108-3264-4980-8BB6-CDFC06A8A478}"/>
    <cellStyle name="40% - Accent3 4" xfId="45" xr:uid="{FC5FBE14-6491-46D7-95E2-F71669A42D19}"/>
    <cellStyle name="40% - Accent4 2" xfId="46" xr:uid="{E0A50237-BB03-4251-8702-3573360F9A60}"/>
    <cellStyle name="40% - Accent4 2 2" xfId="47" xr:uid="{B7707F66-502A-4209-8852-2F4FA8125342}"/>
    <cellStyle name="40% - Accent4 2 3" xfId="48" xr:uid="{A87DB5DC-2940-4B59-9844-1C93052C57ED}"/>
    <cellStyle name="40% - Accent4 3" xfId="49" xr:uid="{046E2022-193C-488F-AE0B-91A28F59E70A}"/>
    <cellStyle name="40% - Accent4 4" xfId="50" xr:uid="{98103530-5A02-40F5-9B1E-371DB287A986}"/>
    <cellStyle name="40% - Accent5 2" xfId="51" xr:uid="{8A0C8B39-618A-4646-ACF7-DF72173EC20C}"/>
    <cellStyle name="40% - Accent5 2 2" xfId="52" xr:uid="{23AFB3F9-10DE-4C82-8375-1C7034DEAB4E}"/>
    <cellStyle name="40% - Accent5 2 3" xfId="53" xr:uid="{61B8F12B-66C2-41B2-AA04-7DB453041100}"/>
    <cellStyle name="40% - Accent5 3" xfId="54" xr:uid="{57699E35-9044-40A4-AD73-8BE55B5DA3E6}"/>
    <cellStyle name="40% - Accent5 4" xfId="55" xr:uid="{A9ABC7B3-D741-4B83-9022-31313F64A465}"/>
    <cellStyle name="40% - Accent6 2" xfId="56" xr:uid="{89BFA09B-6D24-4509-B040-D4B9B8B0B4E2}"/>
    <cellStyle name="40% - Accent6 2 2" xfId="57" xr:uid="{20554DB0-F548-43EC-BDC4-AAAD38E77093}"/>
    <cellStyle name="40% - Accent6 2 3" xfId="58" xr:uid="{A627521E-4940-43D5-B317-E839FEAAB68D}"/>
    <cellStyle name="40% - Accent6 3" xfId="59" xr:uid="{643DDDCC-8B86-49F0-A37C-DBE5C6811ED6}"/>
    <cellStyle name="40% - Accent6 4" xfId="60" xr:uid="{0ECE9988-B484-44AD-8E4E-3B1360DE179F}"/>
    <cellStyle name="Currency" xfId="61" builtinId="4"/>
    <cellStyle name="Hyperlink" xfId="62" builtinId="8"/>
    <cellStyle name="Milliers [0]_3A_NumeratorReport_Option1_040611" xfId="63" xr:uid="{1D9815C8-B368-4FBA-8268-72E00C1793F4}"/>
    <cellStyle name="Milliers_3A_NumeratorReport_Option1_040611" xfId="64" xr:uid="{61A9EF82-69C7-410D-89DA-94D9438804A6}"/>
    <cellStyle name="Monétaire [0]_3A_NumeratorReport_Option1_040611" xfId="65" xr:uid="{089FA62A-F652-42C4-8618-18C513AB3456}"/>
    <cellStyle name="Monétaire_3A_NumeratorReport_Option1_040611" xfId="66" xr:uid="{733CDC3F-B24C-44D0-B728-369F1C8D2614}"/>
    <cellStyle name="Normal" xfId="0" builtinId="0"/>
    <cellStyle name="Normal 10" xfId="67" xr:uid="{FEBE52EA-818B-4EA1-99CF-085CFD89C6C5}"/>
    <cellStyle name="Normal 10 2" xfId="68" xr:uid="{CE8F1BE5-E838-4EDE-AEB2-1428349B1C55}"/>
    <cellStyle name="Normal 11" xfId="69" xr:uid="{55A6B2EA-5C07-4CE0-9749-7B27C69D1229}"/>
    <cellStyle name="Normal 11 2" xfId="70" xr:uid="{67949F4C-CD5E-41AD-915F-575A38BDC67C}"/>
    <cellStyle name="Normal 12" xfId="71" xr:uid="{DA981548-15AD-4BEE-A15C-C449584F3A13}"/>
    <cellStyle name="Normal 12 2" xfId="72" xr:uid="{7491CC31-9233-420D-B2A3-63742C978E63}"/>
    <cellStyle name="Normal 13" xfId="73" xr:uid="{927C1851-C555-4D0C-B3DF-CC842ED75DEA}"/>
    <cellStyle name="Normal 13 2" xfId="74" xr:uid="{87794052-1C1A-4ABF-8ED7-FD0468E7F26B}"/>
    <cellStyle name="Normal 14" xfId="75" xr:uid="{02D0AF28-81D7-4983-8516-350BFD9DCD88}"/>
    <cellStyle name="Normal 14 2" xfId="76" xr:uid="{ED0FC288-C794-4095-9960-B891F7032139}"/>
    <cellStyle name="Normal 15" xfId="77" xr:uid="{15707B94-7EB2-4A54-AFC1-6423E6C9058C}"/>
    <cellStyle name="Normal 15 2" xfId="78" xr:uid="{251C9F9C-D6F4-40DA-819D-6CA0EED8DB00}"/>
    <cellStyle name="Normal 16" xfId="79" xr:uid="{EBD15890-2B35-4974-80B2-ADA3B070C9B6}"/>
    <cellStyle name="Normal 17 2" xfId="80" xr:uid="{D31FAEA3-4FD2-4CF0-A61A-4D2CCBE8DAA2}"/>
    <cellStyle name="Normal 18 2" xfId="81" xr:uid="{83BECE73-512C-48DE-8CE0-7486B137F241}"/>
    <cellStyle name="Normal 2" xfId="82" xr:uid="{7378EDCC-F9A0-48B7-A8C9-3481574EAC22}"/>
    <cellStyle name="Normal 2 10" xfId="83" xr:uid="{D2B6E3C1-60A1-457C-B2C6-A99C35A8D311}"/>
    <cellStyle name="Normal 2 2" xfId="84" xr:uid="{3F6CFCD8-5496-4272-A5D2-A3A9D5EBEE6B}"/>
    <cellStyle name="Normal 2 2 2" xfId="85" xr:uid="{D99EB49B-6F3F-485A-9100-D49E6499F8B2}"/>
    <cellStyle name="Normal 2 3" xfId="86" xr:uid="{888B4FE3-B34B-42FD-8D8A-AADBFFD3FF99}"/>
    <cellStyle name="Normal 2 3 2" xfId="87" xr:uid="{06C8C3D5-29A1-44A2-A01C-6A7B9192E388}"/>
    <cellStyle name="Normal 2 4" xfId="88" xr:uid="{BF0270D3-C953-477B-8D9C-D63509A948BB}"/>
    <cellStyle name="Normal 2 4 2" xfId="89" xr:uid="{15549A77-D5C7-4276-A884-B47E2001A2F7}"/>
    <cellStyle name="Normal 2 5" xfId="90" xr:uid="{8CAAF87E-143E-40E7-80E7-73674C08D473}"/>
    <cellStyle name="Normal 2 5 2" xfId="91" xr:uid="{20EF6CA0-856E-4684-BC33-D2BC058BC450}"/>
    <cellStyle name="Normal 2 6" xfId="92" xr:uid="{B95E9855-B519-4908-96A3-9CE282601AFD}"/>
    <cellStyle name="Normal 2 6 2" xfId="93" xr:uid="{745D5000-F33B-498B-874C-F4CF7A1887B5}"/>
    <cellStyle name="Normal 2 7" xfId="94" xr:uid="{C4712BEA-8676-4FE5-9CF8-719565981839}"/>
    <cellStyle name="Normal 2 7 2" xfId="95" xr:uid="{31C3038E-692C-4CB7-8A4F-7B1C6EA46F26}"/>
    <cellStyle name="Normal 2 8" xfId="96" xr:uid="{E95C7767-AD04-4D56-9E1E-DB6F5ED20135}"/>
    <cellStyle name="Normal 2 8 2" xfId="97" xr:uid="{6E786EB4-6785-4446-A529-563BCE4D3A4C}"/>
    <cellStyle name="Normal 2 9" xfId="98" xr:uid="{63ECC6E3-04B8-4061-89E3-09E50E3A8461}"/>
    <cellStyle name="Normal 2 9 2" xfId="99" xr:uid="{A5F9F4A6-B513-409D-8D8F-89AEE6D5D92F}"/>
    <cellStyle name="Normal 3" xfId="100" xr:uid="{4F989DDE-F674-459F-B309-9AF6761AB712}"/>
    <cellStyle name="Normal 3 10" xfId="101" xr:uid="{978F7CE2-D957-465C-8F93-C67A2525E447}"/>
    <cellStyle name="Normal 3 2" xfId="102" xr:uid="{6945D96F-342F-4856-8F8B-242EE067B458}"/>
    <cellStyle name="Normal 3 2 2" xfId="103" xr:uid="{355F4D16-147F-469A-8D97-CF152F5EAC81}"/>
    <cellStyle name="Normal 3 3" xfId="104" xr:uid="{2014E407-4569-44AB-9016-FF2D403871F0}"/>
    <cellStyle name="Normal 3 3 2" xfId="105" xr:uid="{BC6DA48C-68B4-4DCE-9E4D-294AE5F961A5}"/>
    <cellStyle name="Normal 3 4" xfId="106" xr:uid="{5C0E20EC-1033-4030-A775-5C97BCF6E3F1}"/>
    <cellStyle name="Normal 3 4 2" xfId="107" xr:uid="{F83206F7-D9AA-4F6E-A280-E7BDE953EC0C}"/>
    <cellStyle name="Normal 3 5" xfId="108" xr:uid="{B013388F-C362-4FFE-B23E-63B6962C4604}"/>
    <cellStyle name="Normal 3 5 2" xfId="109" xr:uid="{6DF4890F-5967-458A-8973-B1DAEE82F003}"/>
    <cellStyle name="Normal 3 6" xfId="110" xr:uid="{CC9724B8-E840-40DE-97D2-0FAE7F557EE3}"/>
    <cellStyle name="Normal 3 6 2" xfId="111" xr:uid="{B9A0A42C-6F35-410C-9B8B-01F16131470E}"/>
    <cellStyle name="Normal 3 7" xfId="112" xr:uid="{B718D12E-E28E-4396-9A07-2B2404D2E8D5}"/>
    <cellStyle name="Normal 3 7 2" xfId="113" xr:uid="{FA97AA61-89DD-4A51-A01F-957B88BA96E6}"/>
    <cellStyle name="Normal 3 8" xfId="114" xr:uid="{09D5BA05-289B-4A8D-9071-FF75F4BED4DA}"/>
    <cellStyle name="Normal 3 8 2" xfId="115" xr:uid="{29488C22-97CB-4490-A403-9F9E591365DA}"/>
    <cellStyle name="Normal 3 9" xfId="116" xr:uid="{FDEE2089-1B06-441D-9AB5-A23283F42500}"/>
    <cellStyle name="Normal 3 9 2" xfId="117" xr:uid="{592DB0B1-CB16-4E0A-BABC-6A7D4902C490}"/>
    <cellStyle name="Normal 4" xfId="118" xr:uid="{0620C4E2-FDB7-4C12-9BFD-043ED889A16C}"/>
    <cellStyle name="Normal 4 2" xfId="119" xr:uid="{CD2A6032-95D3-4822-84F4-80CE293677DE}"/>
    <cellStyle name="Normal 4 3" xfId="120" xr:uid="{DE71CCA1-61A2-4379-92E7-6FC97DBAB15F}"/>
    <cellStyle name="Normal 4 4" xfId="121" xr:uid="{B753BFAB-1EA2-404C-8622-1E80E8DD701D}"/>
    <cellStyle name="Normal 4 5" xfId="122" xr:uid="{D0974ECC-A620-4EA0-BA65-4026FEE85504}"/>
    <cellStyle name="Normal 4 6" xfId="123" xr:uid="{E0577B4B-7664-46EC-809E-68C25F239BC3}"/>
    <cellStyle name="Normal 4 7" xfId="124" xr:uid="{80CEA0D8-9366-40F3-884E-073E0B9718D0}"/>
    <cellStyle name="Normal 4 8" xfId="125" xr:uid="{382A41B3-BC1B-4073-95C3-6F5B3DDD5AB0}"/>
    <cellStyle name="Normal 4 9" xfId="126" xr:uid="{DF48CAD0-0E55-4664-8270-D3B6504021B0}"/>
    <cellStyle name="Normal 5" xfId="127" xr:uid="{F66E7438-D6C6-4A35-9962-33E3671254BF}"/>
    <cellStyle name="Normal 5 2" xfId="128" xr:uid="{72051602-1738-4C50-A78A-30D4FD57A198}"/>
    <cellStyle name="Normal 5 2 2" xfId="129" xr:uid="{1F074B86-00B7-4251-B697-7A4B09173016}"/>
    <cellStyle name="Normal 5 3" xfId="130" xr:uid="{74CF3D40-1B15-40A1-A5D3-FB10D4E31CB4}"/>
    <cellStyle name="Normal 5 3 2" xfId="131" xr:uid="{0AF406AF-90F4-411B-99AF-E9919BC6B290}"/>
    <cellStyle name="Normal 5 4" xfId="132" xr:uid="{4BF5D1A0-B5D0-4E59-8B98-ADC562CB5A4D}"/>
    <cellStyle name="Normal 5 4 2" xfId="133" xr:uid="{C9980468-ABBE-469C-A892-A26746FF2A52}"/>
    <cellStyle name="Normal 5 5" xfId="134" xr:uid="{9F50DCD1-3485-45BB-AF5D-1E869171211A}"/>
    <cellStyle name="Normal 5 5 2" xfId="135" xr:uid="{8023EF54-E055-4021-8114-380956216E6B}"/>
    <cellStyle name="Normal 5 6" xfId="136" xr:uid="{1B2B4BFB-7CAB-4DEB-8A1B-E1959E151807}"/>
    <cellStyle name="Normal 5 6 2" xfId="137" xr:uid="{410FA519-6F65-4803-B83C-D9E2BF22FECF}"/>
    <cellStyle name="Normal 5 7" xfId="138" xr:uid="{2FB5AFC7-A573-4515-A896-C42A81E336E5}"/>
    <cellStyle name="Normal 5 7 2" xfId="139" xr:uid="{9D076B92-9355-436B-AFB0-EAF9866C5BF2}"/>
    <cellStyle name="Normal 5 8" xfId="140" xr:uid="{5B5A93B6-86E7-452E-853C-C3CA1F108EA7}"/>
    <cellStyle name="Normal 5 8 2" xfId="141" xr:uid="{4108029E-855A-4692-B66C-3252F6A9CF1F}"/>
    <cellStyle name="Normal 5 9" xfId="142" xr:uid="{EAADF4C3-1AA6-4673-B54C-CAD00BEE0E24}"/>
    <cellStyle name="Normal 6" xfId="143" xr:uid="{509EA72C-0A89-4D36-B4F9-7A60C11160FB}"/>
    <cellStyle name="Normal 6 2" xfId="144" xr:uid="{8D6A2D98-43C8-4B44-B1C5-32F8C83F47EF}"/>
    <cellStyle name="Normal 6 2 2" xfId="145" xr:uid="{EC8BF217-19CD-420C-9951-F09A733368E7}"/>
    <cellStyle name="Normal 6 3" xfId="146" xr:uid="{B91F11F6-D893-4D15-96E6-F69821E84307}"/>
    <cellStyle name="Normal 6 3 2" xfId="147" xr:uid="{0E748342-C4D0-4106-9CFF-E7CD101C0785}"/>
    <cellStyle name="Normal 6 4" xfId="148" xr:uid="{281374C0-3579-417B-A288-41D27F016AAE}"/>
    <cellStyle name="Normal 6 4 2" xfId="149" xr:uid="{E588834D-FDF8-4DE0-AFFC-10D429B3E92B}"/>
    <cellStyle name="Normal 6 5" xfId="150" xr:uid="{E9858839-FAE2-49BA-AA4C-5E473DDCBEE7}"/>
    <cellStyle name="Normal 6 5 2" xfId="151" xr:uid="{DBFEA189-6889-4787-BBFB-3D84CDD474AC}"/>
    <cellStyle name="Normal 6 6" xfId="152" xr:uid="{D05C09C2-F82D-4A62-8C06-CD9C96B8A355}"/>
    <cellStyle name="Normal 6 6 2" xfId="153" xr:uid="{3EF8A68C-FAE4-4838-B4C7-2635133EDA3C}"/>
    <cellStyle name="Normal 6 7" xfId="154" xr:uid="{BE24954B-5A6E-403E-8936-FB8EF9D33662}"/>
    <cellStyle name="Normal 6 7 2" xfId="155" xr:uid="{6B2F5AA3-322A-473E-8D5B-90E67836FDA9}"/>
    <cellStyle name="Normal 6 8" xfId="156" xr:uid="{2EA23229-A32A-4864-A696-FC96C2C368C1}"/>
    <cellStyle name="Normal 6 8 2" xfId="157" xr:uid="{A87ACF12-E29E-42A2-A345-0A8E4B05F3BF}"/>
    <cellStyle name="Normal 6 9" xfId="158" xr:uid="{C4ACCD31-88AE-4F40-9E3A-EBD20BCDD15A}"/>
    <cellStyle name="Normal 7" xfId="159" xr:uid="{2A90261C-37EE-4F86-88D7-614217651C03}"/>
    <cellStyle name="Normal 7 2" xfId="160" xr:uid="{98C71322-E7A3-4042-BD8A-CBF120969887}"/>
    <cellStyle name="Normal 7 2 2" xfId="161" xr:uid="{BD2E9181-4000-47E0-A96F-2E3FB7E0A3A6}"/>
    <cellStyle name="Normal 7 3" xfId="162" xr:uid="{52618867-87A7-4318-BAD0-29E1149FFF38}"/>
    <cellStyle name="Normal 7 3 2" xfId="163" xr:uid="{6E7E75BF-23A8-43DF-AEF9-D578C7C8BEAC}"/>
    <cellStyle name="Normal 7 4" xfId="164" xr:uid="{4AA44189-2B1F-4FE5-8711-01438CE5C323}"/>
    <cellStyle name="Normal 7 4 2" xfId="165" xr:uid="{F25884C4-03B2-4E90-846F-D602267BF50D}"/>
    <cellStyle name="Normal 7 5" xfId="166" xr:uid="{4CB4C10B-8F23-4BD0-A231-971C4687FC0A}"/>
    <cellStyle name="Normal 7 5 2" xfId="167" xr:uid="{4B523799-FBC9-486A-A599-8ED57BA67B25}"/>
    <cellStyle name="Normal 7 6" xfId="168" xr:uid="{B6F48F5C-E8D5-4470-AC24-EEDD34299DCD}"/>
    <cellStyle name="Normal 7 6 2" xfId="169" xr:uid="{C352E687-2CDB-4A00-BD9F-565AEB7BA732}"/>
    <cellStyle name="Normal 7 7" xfId="170" xr:uid="{E3ED8514-FBBE-40B7-BA9C-41C6EB6B642B}"/>
    <cellStyle name="Normal 7 7 2" xfId="171" xr:uid="{51568F23-57C4-4D11-8DD2-45FC43A168DA}"/>
    <cellStyle name="Normal 7 8" xfId="172" xr:uid="{5B1FE98A-7C64-49B1-8D8A-9E53423AD1DF}"/>
    <cellStyle name="Normal 7 8 2" xfId="173" xr:uid="{B4151240-87CE-4552-9F02-E1CDF19BB82A}"/>
    <cellStyle name="Normal 7 9" xfId="174" xr:uid="{312865F9-0818-473B-B212-85E927FC15B1}"/>
    <cellStyle name="Normal 8" xfId="175" xr:uid="{B166E23C-E73C-4B54-9CC7-BDE3D4D69A92}"/>
    <cellStyle name="Normal 8 2" xfId="176" xr:uid="{099D1B67-37B2-402B-AFB9-0EA05C80CBB3}"/>
    <cellStyle name="Normal 9" xfId="177" xr:uid="{DCC556CF-76BA-425A-8E86-074CC7EEDF2D}"/>
    <cellStyle name="Normal 9 2" xfId="178" xr:uid="{D71A58A9-C4F3-47DE-8DF1-E328FF07EA4C}"/>
    <cellStyle name="Normal_13.02.07" xfId="179" xr:uid="{99AC8A7A-E0F0-4AAA-9EDF-5EF25EB8F3DA}"/>
    <cellStyle name="Normal_El.7.2" xfId="180" xr:uid="{9A015133-BD58-4813-AB9F-8E9ED1C9DB93}"/>
    <cellStyle name="Normal_Sheet1_Справка № 1 Търговски портфейл" xfId="181" xr:uid="{36C5B306-FF38-4983-AE8A-FE4F83BA27F9}"/>
    <cellStyle name="Normal_Spravki_kod" xfId="182" xr:uid="{BE47D975-E663-4D71-9768-9C06833293C9}"/>
    <cellStyle name="Normal_Баланс" xfId="183" xr:uid="{7BA89E5E-A8BA-4D20-8620-CBA469E0795F}"/>
    <cellStyle name="Normal_Отч.парич.поток" xfId="184" xr:uid="{753E7C50-E4B8-469B-B754-DEBE1759239C}"/>
    <cellStyle name="Normal_Отч.прих-разх" xfId="185" xr:uid="{6D9908FA-6B7C-4824-A5B0-8BE76D93B144}"/>
    <cellStyle name="Normal_Отч.собств.кап." xfId="186" xr:uid="{446A4670-9FC8-41A6-AA3C-91C8ED7DD71F}"/>
    <cellStyle name="Normal_Справка № 1 Търговски портфейл" xfId="187" xr:uid="{AD1AD8DD-FC2F-4A3F-93BA-7311AF71B1EF}"/>
    <cellStyle name="Normal_Финансов отчет" xfId="188" xr:uid="{12650FD6-0F58-4533-A2B9-9CF6B2E9533D}"/>
    <cellStyle name="Note 10" xfId="189" xr:uid="{34AE2FBA-095E-4A97-B084-3F0991EF2513}"/>
    <cellStyle name="Note 10 2" xfId="190" xr:uid="{58FC25F7-2D3D-4E95-A580-B99243CD3395}"/>
    <cellStyle name="Note 11" xfId="191" xr:uid="{84A626C3-FBF8-48EB-ABBC-D22EA73F54DB}"/>
    <cellStyle name="Note 11 2" xfId="192" xr:uid="{D798E6B4-DC07-4E6D-B1D4-0FB86D8F7776}"/>
    <cellStyle name="Note 12" xfId="193" xr:uid="{2FDD83C0-6B92-4AF6-A6A8-AB0F647EDFCC}"/>
    <cellStyle name="Note 12 2" xfId="194" xr:uid="{65D2E86E-4F0E-4B25-9569-0F273E8F8097}"/>
    <cellStyle name="Note 13" xfId="195" xr:uid="{EA279E21-E29E-44A4-8F11-162F11555D99}"/>
    <cellStyle name="Note 13 2" xfId="196" xr:uid="{0CB0F5BC-9D01-40F0-8B8A-A4CD6B1EACBB}"/>
    <cellStyle name="Note 14" xfId="197" xr:uid="{ACF90020-E48E-45F0-A8C3-586B26C6461A}"/>
    <cellStyle name="Note 14 2" xfId="198" xr:uid="{58DEEDDF-4652-49DF-A586-8037CBC26DA8}"/>
    <cellStyle name="Note 15" xfId="199" xr:uid="{164D048D-68BF-4DC9-829C-2EE2352532F0}"/>
    <cellStyle name="Note 15 2" xfId="200" xr:uid="{BEC822EB-9D37-479F-A7F9-D8AD92407463}"/>
    <cellStyle name="Note 16 2" xfId="201" xr:uid="{7A86BC31-4BD3-43D3-AF96-EED2D43715CE}"/>
    <cellStyle name="Note 17 2" xfId="202" xr:uid="{50E84AA7-BD0E-4AEE-B9FE-D49ED1E30FA6}"/>
    <cellStyle name="Note 2" xfId="203" xr:uid="{8DD8EA5C-C63A-4340-AA4A-93444D074EC9}"/>
    <cellStyle name="Note 2 10" xfId="204" xr:uid="{DE8935C3-C603-4AC6-A65E-C7A5DBA53EB0}"/>
    <cellStyle name="Note 2 10 2" xfId="205" xr:uid="{7C27227D-A467-4717-9AFC-7E314D480517}"/>
    <cellStyle name="Note 2 11" xfId="206" xr:uid="{AC32E03E-97DB-4765-BB6F-09A4CB00EAA0}"/>
    <cellStyle name="Note 2 11 2" xfId="207" xr:uid="{682E557B-0F1A-4781-B4B4-ED965B80B696}"/>
    <cellStyle name="Note 2 12" xfId="208" xr:uid="{1B9733C4-6442-407D-A9D9-F430BE348194}"/>
    <cellStyle name="Note 2 2" xfId="209" xr:uid="{D8E176E2-6A45-48B0-8042-C664496F86F8}"/>
    <cellStyle name="Note 2 2 2" xfId="210" xr:uid="{A97614CD-5D94-4F00-92B9-7428001C3036}"/>
    <cellStyle name="Note 2 3" xfId="211" xr:uid="{9C231411-D471-4319-9AE9-E60CF735E91A}"/>
    <cellStyle name="Note 2 3 2" xfId="212" xr:uid="{B036BF96-B5C5-4EFF-A9D8-ED93EF80671D}"/>
    <cellStyle name="Note 2 4" xfId="213" xr:uid="{CD8E2C43-DA9B-4B9C-AF89-452FF543A88E}"/>
    <cellStyle name="Note 2 4 2" xfId="214" xr:uid="{AD3389FA-5C60-439F-BCE0-35D3145A2DF2}"/>
    <cellStyle name="Note 2 5" xfId="215" xr:uid="{F5E284EA-296D-4C51-864C-782A2715C4C6}"/>
    <cellStyle name="Note 2 5 2" xfId="216" xr:uid="{EDC95DC2-A65C-461D-85FC-6F92AB2C75EF}"/>
    <cellStyle name="Note 2 6" xfId="217" xr:uid="{25FD61C6-52F4-4F62-9926-438469EE4769}"/>
    <cellStyle name="Note 2 6 2" xfId="218" xr:uid="{BB3A621E-7EAB-48F5-B1A6-6DB9FEB40EEE}"/>
    <cellStyle name="Note 2 7" xfId="219" xr:uid="{3B852128-598B-4AAE-A33A-6DF0844E7B4E}"/>
    <cellStyle name="Note 2 7 2" xfId="220" xr:uid="{9BB3C387-D0BA-4D2A-B855-AC0C767F0A7C}"/>
    <cellStyle name="Note 2 8" xfId="221" xr:uid="{9FE2226F-65F5-4410-B633-FCF55EF397AE}"/>
    <cellStyle name="Note 2 8 2" xfId="222" xr:uid="{E93E5CB1-5A71-415C-B130-77495DE7DCD6}"/>
    <cellStyle name="Note 2 9" xfId="223" xr:uid="{16C3BAD5-DACD-46F6-B0AA-14ADBEB7A57B}"/>
    <cellStyle name="Note 2 9 2" xfId="224" xr:uid="{2DB80EB9-CF2F-46D7-8BD4-A18AD3DA9107}"/>
    <cellStyle name="Note 3" xfId="225" xr:uid="{9F65924D-FD47-47F8-8F78-2D2C45924EAC}"/>
    <cellStyle name="Note 3 2" xfId="226" xr:uid="{34489E10-CB16-4F46-A47D-05E615754DE4}"/>
    <cellStyle name="Note 4" xfId="227" xr:uid="{20A9C1CE-CDD8-470B-9239-0A3128B305D2}"/>
    <cellStyle name="Note 4 10" xfId="228" xr:uid="{B7F653F8-8AAB-411D-AC40-43C143D1EFC6}"/>
    <cellStyle name="Note 4 2" xfId="229" xr:uid="{73976B38-FB25-4D4A-BD5B-A16A1C2F294C}"/>
    <cellStyle name="Note 4 2 2" xfId="230" xr:uid="{25702372-48BC-47A0-82F3-67C12F3A8D2B}"/>
    <cellStyle name="Note 4 3" xfId="231" xr:uid="{88D91152-AC62-433C-90FC-CCD60F537785}"/>
    <cellStyle name="Note 4 3 2" xfId="232" xr:uid="{177F0BCF-0F5E-48E8-8091-82F0211C64F3}"/>
    <cellStyle name="Note 4 4" xfId="233" xr:uid="{8C468CD2-BF1D-45F8-BCAF-E630DBBA542B}"/>
    <cellStyle name="Note 4 4 2" xfId="234" xr:uid="{3366E67E-0D85-4439-A379-CA96653EDC94}"/>
    <cellStyle name="Note 4 5" xfId="235" xr:uid="{CD0BECF8-2BC7-4F92-9F47-5659E992B3CE}"/>
    <cellStyle name="Note 4 5 2" xfId="236" xr:uid="{C40F6700-5CB5-4D9A-94D5-9B777A0F4E06}"/>
    <cellStyle name="Note 4 6" xfId="237" xr:uid="{5CA78430-524D-4E01-B01C-CB76ACD72E52}"/>
    <cellStyle name="Note 4 6 2" xfId="238" xr:uid="{2B88FD8A-C8A4-4F3C-839A-7C6C3D5822A2}"/>
    <cellStyle name="Note 4 7" xfId="239" xr:uid="{A6EFD30B-38E2-4F3D-A21A-770021AFE7F7}"/>
    <cellStyle name="Note 4 7 2" xfId="240" xr:uid="{6BE64CED-BBBB-4148-9613-5118B4998E16}"/>
    <cellStyle name="Note 4 8" xfId="241" xr:uid="{EC1C7E75-CDB1-4B47-BB01-3ADC12B70A3F}"/>
    <cellStyle name="Note 4 8 2" xfId="242" xr:uid="{FA95B234-88C2-47EB-A762-8B8B322395C1}"/>
    <cellStyle name="Note 4 9" xfId="243" xr:uid="{27E38A55-7CD6-4C02-AD4C-D8C28EFE779F}"/>
    <cellStyle name="Note 4 9 2" xfId="244" xr:uid="{9A90EB16-DCD8-40CE-A5ED-0268748CD784}"/>
    <cellStyle name="Note 5" xfId="245" xr:uid="{B8D29688-3696-4770-8EDA-59AA5579EF65}"/>
    <cellStyle name="Note 5 10" xfId="246" xr:uid="{DD4C74D3-675D-4D48-8551-7A9EA2640EB4}"/>
    <cellStyle name="Note 5 2" xfId="247" xr:uid="{436AEDD6-572C-4FF7-9A7B-F8CA7AB93793}"/>
    <cellStyle name="Note 5 2 2" xfId="248" xr:uid="{8519772D-13A5-4656-844F-651CCD252B58}"/>
    <cellStyle name="Note 5 3" xfId="249" xr:uid="{20A581A6-8B3F-4719-8A86-A4A8F593A4D6}"/>
    <cellStyle name="Note 5 3 2" xfId="250" xr:uid="{D211F40A-4E9D-4B2C-941A-578F180F9092}"/>
    <cellStyle name="Note 5 4" xfId="251" xr:uid="{3898012E-695C-4E9C-9262-7479E82FA403}"/>
    <cellStyle name="Note 5 4 2" xfId="252" xr:uid="{C7BCF9BB-2272-430E-A78E-A3AE773C33F3}"/>
    <cellStyle name="Note 5 5" xfId="253" xr:uid="{10399AE4-525A-4D65-B045-735AAF1C978A}"/>
    <cellStyle name="Note 5 5 2" xfId="254" xr:uid="{EFE7E60B-1E34-4336-92E7-DE86C331F9F6}"/>
    <cellStyle name="Note 5 6" xfId="255" xr:uid="{3186AD5D-EB42-4801-B06C-1010B32258E3}"/>
    <cellStyle name="Note 5 6 2" xfId="256" xr:uid="{AE9D1967-598B-419E-8FCD-2B329DFA6D65}"/>
    <cellStyle name="Note 5 7" xfId="257" xr:uid="{A171753C-8123-479E-A043-CE7FE5AC0D6A}"/>
    <cellStyle name="Note 5 7 2" xfId="258" xr:uid="{F6FF4D69-9C47-44E4-85B6-C46F0B5FFF43}"/>
    <cellStyle name="Note 5 8" xfId="259" xr:uid="{E509600C-674B-4BB6-BF92-4609C562104D}"/>
    <cellStyle name="Note 5 8 2" xfId="260" xr:uid="{4BA0D5C0-58C5-4002-A4AC-042DCBC47E6A}"/>
    <cellStyle name="Note 5 9" xfId="261" xr:uid="{8D9D3E9A-2E20-4E30-9EDA-24C0A124406A}"/>
    <cellStyle name="Note 5 9 2" xfId="262" xr:uid="{0152492C-BC86-4163-A68E-127367AC6F6E}"/>
    <cellStyle name="Note 6" xfId="263" xr:uid="{3B94DDE3-0C21-4732-A381-A3E409E36461}"/>
    <cellStyle name="Note 6 2" xfId="264" xr:uid="{6524BF2B-F37B-4836-B00C-9E79D2AD977B}"/>
    <cellStyle name="Note 6 2 2" xfId="265" xr:uid="{21DA792D-193A-490A-8CA6-6156529ED075}"/>
    <cellStyle name="Note 6 3" xfId="266" xr:uid="{04EEAEAB-630F-4FB5-87E7-6E6CB3DB5C40}"/>
    <cellStyle name="Note 6 3 2" xfId="267" xr:uid="{70586DD0-F71C-4E99-B8E1-B58419FBA9AF}"/>
    <cellStyle name="Note 6 4" xfId="268" xr:uid="{01CFFCFB-4FF7-432F-8C1A-A8CB808E83E1}"/>
    <cellStyle name="Note 6 4 2" xfId="269" xr:uid="{61ACF4C7-1158-49C1-AADD-9936FA6B5358}"/>
    <cellStyle name="Note 6 5" xfId="270" xr:uid="{A92179DC-249B-46B0-8CB0-0DEAF3A712F3}"/>
    <cellStyle name="Note 6 5 2" xfId="271" xr:uid="{43C9005F-C936-4615-B144-3A09A49A0C19}"/>
    <cellStyle name="Note 6 6" xfId="272" xr:uid="{13D1C85D-C5F2-49F1-A5E3-66A599C0D135}"/>
    <cellStyle name="Note 6 6 2" xfId="273" xr:uid="{2ACBE029-4232-4D66-A3E5-D0A7888F441C}"/>
    <cellStyle name="Note 6 7" xfId="274" xr:uid="{D49FF618-728D-430E-AF1C-F28950CDBD2A}"/>
    <cellStyle name="Note 6 7 2" xfId="275" xr:uid="{ABAE82B1-9A15-49C7-A2EF-DB10B99A7329}"/>
    <cellStyle name="Note 6 8" xfId="276" xr:uid="{F387F2C5-3890-4C69-810B-8D633655DEDA}"/>
    <cellStyle name="Note 6 8 2" xfId="277" xr:uid="{259356FD-B3FD-4E95-90D1-060E6461F1DC}"/>
    <cellStyle name="Note 6 9" xfId="278" xr:uid="{503B9541-5F58-443F-928A-1DF30A8DCA34}"/>
    <cellStyle name="Note 7" xfId="279" xr:uid="{9877F7B8-1DFA-4B53-8A98-00D6FA720710}"/>
    <cellStyle name="Note 7 2" xfId="280" xr:uid="{898256D2-9797-4D63-8137-A68981C7335A}"/>
    <cellStyle name="Note 7 2 2" xfId="281" xr:uid="{E9154200-95F8-4AF4-ADB0-F11B2A66490D}"/>
    <cellStyle name="Note 7 3" xfId="282" xr:uid="{FC23F948-6282-4B53-B733-12458FFC04A0}"/>
    <cellStyle name="Note 7 3 2" xfId="283" xr:uid="{26FE830B-1602-4321-8397-39970169855C}"/>
    <cellStyle name="Note 7 4" xfId="284" xr:uid="{82E71137-9191-4466-8352-B2F4D5522E71}"/>
    <cellStyle name="Note 7 4 2" xfId="285" xr:uid="{0BAB2AAC-160E-44B5-8B3B-0D1FBED8ED62}"/>
    <cellStyle name="Note 7 5" xfId="286" xr:uid="{F9DD853B-D06F-454E-AAD8-EE1FC6A056BB}"/>
    <cellStyle name="Note 7 5 2" xfId="287" xr:uid="{3BB7CE4F-7749-42A5-91C6-64AAB380AB24}"/>
    <cellStyle name="Note 7 6" xfId="288" xr:uid="{3DF8DA79-AE22-4A5E-B971-CD82E81FBB1D}"/>
    <cellStyle name="Note 7 6 2" xfId="289" xr:uid="{9AA4D653-6A34-49AE-9E45-02B9B4DEE4A1}"/>
    <cellStyle name="Note 7 7" xfId="290" xr:uid="{B7D5946B-E4C6-4CB5-B59E-57B7E7F6E81F}"/>
    <cellStyle name="Note 7 7 2" xfId="291" xr:uid="{58FE7FEB-7F33-4404-8823-A1818EC42078}"/>
    <cellStyle name="Note 7 8" xfId="292" xr:uid="{7B3E1B9D-A2C7-4DF5-9627-8B44C330482E}"/>
    <cellStyle name="Note 7 8 2" xfId="293" xr:uid="{D6576A1C-D429-4209-9182-8DDA0A090A90}"/>
    <cellStyle name="Note 7 9" xfId="294" xr:uid="{2FF00A69-B27E-4FAC-BBFF-7EAE51CFC645}"/>
    <cellStyle name="Note 8" xfId="295" xr:uid="{B389C706-777B-4037-A517-0805C8077E28}"/>
    <cellStyle name="Note 8 2" xfId="296" xr:uid="{9D05F8ED-EC7D-4113-93F9-455608E360AD}"/>
    <cellStyle name="Note 8 2 2" xfId="297" xr:uid="{83C6AE05-8772-486A-A5BF-D3F960ECADE0}"/>
    <cellStyle name="Note 8 3" xfId="298" xr:uid="{C714052D-5F97-4D07-A7BD-AA08CA4CB843}"/>
    <cellStyle name="Note 8 3 2" xfId="299" xr:uid="{7FDEB5FF-A77B-4A94-8DDA-5CDC054DBAF7}"/>
    <cellStyle name="Note 8 4" xfId="300" xr:uid="{D5BF19AC-57D2-40F5-9D04-E314C0AC604F}"/>
    <cellStyle name="Note 8 4 2" xfId="301" xr:uid="{7B4251AC-88FE-4F8C-B9AD-1856016C86DC}"/>
    <cellStyle name="Note 8 5" xfId="302" xr:uid="{17E133DB-D6BD-4420-83D5-925D19D9B1A0}"/>
    <cellStyle name="Note 8 5 2" xfId="303" xr:uid="{16F910B0-1E6B-406A-9829-9EEF83A4B376}"/>
    <cellStyle name="Note 8 6" xfId="304" xr:uid="{F5A9AADC-D05F-46A0-AF1D-118B0D167EE0}"/>
    <cellStyle name="Note 8 6 2" xfId="305" xr:uid="{01EAE3E5-D792-4F8B-9E65-0F6770B62AE9}"/>
    <cellStyle name="Note 8 7" xfId="306" xr:uid="{55E589B5-B109-4661-9C44-99824B5168B7}"/>
    <cellStyle name="Note 8 7 2" xfId="307" xr:uid="{A36A20CE-2A35-436A-A7E1-93306C9AF636}"/>
    <cellStyle name="Note 8 8" xfId="308" xr:uid="{145BF43B-555B-40C4-AE73-71D2D4784DAA}"/>
    <cellStyle name="Note 8 8 2" xfId="309" xr:uid="{136C7C23-ECB4-4CC3-BB19-7CD8B035E89F}"/>
    <cellStyle name="Note 8 9" xfId="310" xr:uid="{9279FED5-58C5-41A5-B879-9CF3BD462668}"/>
    <cellStyle name="Note 9" xfId="311" xr:uid="{4EEF74D8-6A18-4D7A-991F-619AEFDC4EC7}"/>
    <cellStyle name="Note 9 2" xfId="312" xr:uid="{69538848-1F0A-4077-9EBD-3254E7CFB5CB}"/>
    <cellStyle name="Percent 10" xfId="313" xr:uid="{855F5B03-652D-482D-A70E-009C7A587283}"/>
    <cellStyle name="Percent 10 2" xfId="314" xr:uid="{500909D6-82A6-48F2-A2D8-F9289864D4C5}"/>
    <cellStyle name="Percent 11" xfId="315" xr:uid="{49CB1FD5-A047-4D66-9937-31B3FB30C2EA}"/>
    <cellStyle name="Percent 11 2" xfId="316" xr:uid="{97F3E3D1-8490-4400-9372-DFD50CCBE88C}"/>
    <cellStyle name="Percent 12" xfId="317" xr:uid="{70548287-CEEF-49F2-A76B-FB1F363EFEBC}"/>
    <cellStyle name="Percent 12 2" xfId="318" xr:uid="{3F8D3D86-D182-4242-93F4-F9C2C676E62B}"/>
    <cellStyle name="Percent 13" xfId="319" xr:uid="{290AE9D9-88C0-4E31-A659-44927D222516}"/>
    <cellStyle name="Percent 13 2" xfId="320" xr:uid="{BDD2DE8C-E8D5-4BA0-94AA-1FD5E539F767}"/>
    <cellStyle name="Percent 14" xfId="321" xr:uid="{D9F2B3A3-D672-4318-9B7C-A27B1F5EC469}"/>
    <cellStyle name="Percent 14 2" xfId="322" xr:uid="{3109774B-BD17-465D-9E34-351451E3BF5D}"/>
    <cellStyle name="Percent 2" xfId="323" xr:uid="{625B3D9D-32B1-40A2-8C4F-51C8A9123348}"/>
    <cellStyle name="Percent 2 10" xfId="324" xr:uid="{E5813212-BBED-4DC2-9FA2-11C1A1B05BB2}"/>
    <cellStyle name="Percent 2 10 2" xfId="325" xr:uid="{B4247922-99C8-42E1-BB5E-4896C67868F0}"/>
    <cellStyle name="Percent 2 11" xfId="326" xr:uid="{EA98E2C1-5151-4B98-B1CC-9A31FDCAE6AB}"/>
    <cellStyle name="Percent 2 11 2" xfId="327" xr:uid="{E8D445DC-FC26-4728-91F4-0F39086688A5}"/>
    <cellStyle name="Percent 2 2" xfId="328" xr:uid="{81581DBA-2B39-4B7C-8A4E-E3023D81B964}"/>
    <cellStyle name="Percent 2 2 2" xfId="329" xr:uid="{8FDAA882-6ECE-4F3B-A3EE-600584E8E06D}"/>
    <cellStyle name="Percent 2 3" xfId="330" xr:uid="{D515302B-6506-4D87-8479-AF79FF1ED37B}"/>
    <cellStyle name="Percent 2 3 2" xfId="331" xr:uid="{2B7D64A8-9CAA-47C3-97C1-AAAA324FA554}"/>
    <cellStyle name="Percent 2 4" xfId="332" xr:uid="{621EF15C-C1EE-4C30-8C0B-7D73E59D4878}"/>
    <cellStyle name="Percent 2 4 2" xfId="333" xr:uid="{7A06B077-E23F-4E72-B904-FDAB3CC0277B}"/>
    <cellStyle name="Percent 2 5" xfId="334" xr:uid="{C9A59085-1FAD-4690-8954-4315850DD8C5}"/>
    <cellStyle name="Percent 2 5 2" xfId="335" xr:uid="{680D3BE0-A64F-40BC-A68D-A495B911376D}"/>
    <cellStyle name="Percent 2 6" xfId="336" xr:uid="{E391A969-C277-44CC-82C4-A8332ACA54D5}"/>
    <cellStyle name="Percent 2 6 2" xfId="337" xr:uid="{61E9C166-7EC2-46C2-AE8F-06EBCAA2FB71}"/>
    <cellStyle name="Percent 2 7" xfId="338" xr:uid="{7CDE9F3C-9AB9-4C90-BD1A-04560C5A5714}"/>
    <cellStyle name="Percent 2 7 2" xfId="339" xr:uid="{6505D2A9-D588-4C13-A37E-06DB1E4FF863}"/>
    <cellStyle name="Percent 2 8" xfId="340" xr:uid="{4BAB54AF-4D28-4DBB-83CD-C045319E4728}"/>
    <cellStyle name="Percent 2 8 2" xfId="341" xr:uid="{63D40C5E-1678-460D-8B13-01E9011737F4}"/>
    <cellStyle name="Percent 2 9" xfId="342" xr:uid="{5737E3CB-8B93-44C2-8D4A-AAE4978FB87B}"/>
    <cellStyle name="Percent 2 9 2" xfId="343" xr:uid="{B6B97E75-3EB1-4C3A-9A90-5AFD1529B248}"/>
    <cellStyle name="Percent 3" xfId="344" xr:uid="{B39EB5D9-5575-43FF-B505-135E045273C9}"/>
    <cellStyle name="Percent 3 2" xfId="345" xr:uid="{AAA17917-2982-41AA-9F39-33EF6DFE8411}"/>
    <cellStyle name="Percent 4" xfId="346" xr:uid="{2EFF6A55-21CF-4C9B-9596-35A6D19E1722}"/>
    <cellStyle name="Percent 4 10" xfId="347" xr:uid="{DEF3173C-5E1D-4747-A5F9-5D9E26AFA143}"/>
    <cellStyle name="Percent 4 2" xfId="348" xr:uid="{9E35CC78-6D90-4B03-8722-85DC5A8F3F51}"/>
    <cellStyle name="Percent 4 2 2" xfId="349" xr:uid="{7F858CC3-A371-48C8-AE48-24561E2D83FF}"/>
    <cellStyle name="Percent 4 3" xfId="350" xr:uid="{C0CAF4BE-0253-407E-BEFF-76375DCDDA8A}"/>
    <cellStyle name="Percent 4 3 2" xfId="351" xr:uid="{CB3F46CF-E60C-4ADB-A561-F20B8AF15C81}"/>
    <cellStyle name="Percent 4 4" xfId="352" xr:uid="{56D44BAA-D2F8-4CD7-888D-0832081BD1F9}"/>
    <cellStyle name="Percent 4 4 2" xfId="353" xr:uid="{CE625243-EE2A-4A21-B0B2-58D2B11E5E0A}"/>
    <cellStyle name="Percent 4 5" xfId="354" xr:uid="{99C8D459-93A7-4E0D-9C89-FE60D6721F25}"/>
    <cellStyle name="Percent 4 5 2" xfId="355" xr:uid="{70A4CE7A-258E-4D94-B884-83E7CB788640}"/>
    <cellStyle name="Percent 4 6" xfId="356" xr:uid="{E884255E-6FBB-49A1-97AC-F7085089059C}"/>
    <cellStyle name="Percent 4 6 2" xfId="357" xr:uid="{16B31087-CC30-4426-AB70-A2B14CEDD375}"/>
    <cellStyle name="Percent 4 7" xfId="358" xr:uid="{1EB6E9D7-D999-4793-909D-9D9D524029B8}"/>
    <cellStyle name="Percent 4 7 2" xfId="359" xr:uid="{3095453F-7784-412B-AEDF-21173E646813}"/>
    <cellStyle name="Percent 4 8" xfId="360" xr:uid="{4641287B-9F3A-4628-88D1-37B42C57F2CA}"/>
    <cellStyle name="Percent 4 8 2" xfId="361" xr:uid="{A6C67EB5-081B-492C-A156-1BED4841C1FD}"/>
    <cellStyle name="Percent 4 9" xfId="362" xr:uid="{353F75D1-5083-4383-A3B2-47D81AA0D27C}"/>
    <cellStyle name="Percent 4 9 2" xfId="363" xr:uid="{9076886D-5B08-441D-9ABF-0F7E9DEA9119}"/>
    <cellStyle name="Percent 5" xfId="364" xr:uid="{80787DF4-E992-4A1D-AC30-F8748B3A98ED}"/>
    <cellStyle name="Percent 5 2" xfId="365" xr:uid="{43BE1167-C03E-4C94-B51E-A515D8DC35A8}"/>
    <cellStyle name="Percent 5 2 2" xfId="366" xr:uid="{D88821F1-2B4B-4B88-A9C7-0464733EF2BF}"/>
    <cellStyle name="Percent 5 3" xfId="367" xr:uid="{2D4A12FF-ADBD-4741-BA71-EEDA3D6325C8}"/>
    <cellStyle name="Percent 5 3 2" xfId="368" xr:uid="{813CCCA4-A4FA-4A93-B40A-7038EE61DAEC}"/>
    <cellStyle name="Percent 5 4" xfId="369" xr:uid="{D520CE38-2F58-4278-99CF-F9158C769D36}"/>
    <cellStyle name="Percent 5 4 2" xfId="370" xr:uid="{A1154C35-0771-41B8-BAA6-DBE48FA70D40}"/>
    <cellStyle name="Percent 5 5" xfId="371" xr:uid="{F3647F12-C716-478D-A967-89842F78CCAE}"/>
    <cellStyle name="Percent 5 5 2" xfId="372" xr:uid="{BA602269-9D18-454E-97F5-DEFBB2AF51C7}"/>
    <cellStyle name="Percent 5 6" xfId="373" xr:uid="{04020C8F-2C34-43EF-A664-F1C687FBA13E}"/>
    <cellStyle name="Percent 5 6 2" xfId="374" xr:uid="{B787D63F-A5B6-4309-AE35-F836F85E79D7}"/>
    <cellStyle name="Percent 5 7" xfId="375" xr:uid="{DB1A0170-A2F5-4F36-9D2A-73F1AB7F7F35}"/>
    <cellStyle name="Percent 5 7 2" xfId="376" xr:uid="{9128176A-E3DE-4547-846A-A8411F1EF631}"/>
    <cellStyle name="Percent 5 8" xfId="377" xr:uid="{8F598A52-63CC-4AAE-BCD7-CFFB8882D105}"/>
    <cellStyle name="Percent 5 8 2" xfId="378" xr:uid="{9D40D427-63B9-412D-8E3E-8C50B95F1974}"/>
    <cellStyle name="Percent 5 9" xfId="379" xr:uid="{B4E553D3-E0BC-4C16-9BC7-317287B15EE8}"/>
    <cellStyle name="Percent 6" xfId="380" xr:uid="{93EE3651-9D60-4944-A8E0-2F82B42407E8}"/>
    <cellStyle name="Percent 6 2" xfId="381" xr:uid="{18429C27-60C9-49D1-96EC-E5E6CD71BFA3}"/>
    <cellStyle name="Percent 6 2 2" xfId="382" xr:uid="{7E510613-B43C-43EB-A63E-BB53A2E6AA4F}"/>
    <cellStyle name="Percent 6 3" xfId="383" xr:uid="{826F401F-51B4-4ED1-B6F6-35E494CD8F6F}"/>
    <cellStyle name="Percent 6 3 2" xfId="384" xr:uid="{5E580DA5-15B5-4F50-ACE5-7882C0F6564D}"/>
    <cellStyle name="Percent 6 4" xfId="385" xr:uid="{DE77354D-22AA-4235-87CE-01F4518D48E8}"/>
    <cellStyle name="Percent 6 4 2" xfId="386" xr:uid="{5775EF91-E622-48F4-A222-2D845D99DB39}"/>
    <cellStyle name="Percent 6 5" xfId="387" xr:uid="{99AD003D-54BA-4538-BFA6-16E140A01A8E}"/>
    <cellStyle name="Percent 6 5 2" xfId="388" xr:uid="{E9024877-6A8D-4292-B6DA-90F65C3DAAA6}"/>
    <cellStyle name="Percent 6 6" xfId="389" xr:uid="{2278FCD8-59B1-4119-8EB0-EBFE90315386}"/>
    <cellStyle name="Percent 6 6 2" xfId="390" xr:uid="{B0941648-66DB-4165-816E-216A27DF7623}"/>
    <cellStyle name="Percent 6 7" xfId="391" xr:uid="{5E0BA664-820B-46E0-86F3-B107370EC5C7}"/>
    <cellStyle name="Percent 6 7 2" xfId="392" xr:uid="{35A016EE-B667-42EB-946B-BD3C5615ECDC}"/>
    <cellStyle name="Percent 6 8" xfId="393" xr:uid="{A80410DA-15F7-4FCD-B26C-137C361AFC3C}"/>
    <cellStyle name="Percent 6 8 2" xfId="394" xr:uid="{D743540D-3346-4A35-A7AE-94846B8242EB}"/>
    <cellStyle name="Percent 6 9" xfId="395" xr:uid="{F9ADBEC2-794E-41D8-AE5A-615861B19831}"/>
    <cellStyle name="Percent 7" xfId="396" xr:uid="{9A00EC7A-4752-402D-BD58-CE5E4D14AD5D}"/>
    <cellStyle name="Percent 7 2" xfId="397" xr:uid="{9A4DC951-DC7D-4FD9-86CA-A565BE52FFF1}"/>
    <cellStyle name="Percent 7 2 2" xfId="398" xr:uid="{562676F5-C286-42C7-970C-CBDD2AD9F7CA}"/>
    <cellStyle name="Percent 7 3" xfId="399" xr:uid="{DDEF11DF-1DF7-4F17-A86D-D770AB08C70E}"/>
    <cellStyle name="Percent 7 3 2" xfId="400" xr:uid="{75D6B8A7-10B1-4C86-96C1-3941C0FCB4EA}"/>
    <cellStyle name="Percent 7 4" xfId="401" xr:uid="{E8A8AE8D-977F-44AF-8FF5-9180ED151910}"/>
    <cellStyle name="Percent 7 4 2" xfId="402" xr:uid="{60940472-63A8-4589-9788-AFEA6FA7C30E}"/>
    <cellStyle name="Percent 7 5" xfId="403" xr:uid="{F20C4F0A-A404-407F-B9CC-95CF4870D656}"/>
    <cellStyle name="Percent 7 5 2" xfId="404" xr:uid="{01FB5B5F-8DBA-4A03-9D59-DF477EA42FA4}"/>
    <cellStyle name="Percent 7 6" xfId="405" xr:uid="{FABB5FD0-930F-453C-836B-78719DCC4BB5}"/>
    <cellStyle name="Percent 7 6 2" xfId="406" xr:uid="{C8EA888A-B1FB-4AFB-A2F0-8B96D9561CF2}"/>
    <cellStyle name="Percent 7 7" xfId="407" xr:uid="{6E701C42-88CC-4C29-9909-8C37A5EC0C0C}"/>
    <cellStyle name="Percent 7 7 2" xfId="408" xr:uid="{F3628A4F-2D94-44BF-B513-0AD91FE309B0}"/>
    <cellStyle name="Percent 7 8" xfId="409" xr:uid="{64733D3A-EBD2-469A-A80E-D6908C63DDE7}"/>
    <cellStyle name="Percent 7 8 2" xfId="410" xr:uid="{6D018224-2ECA-4FC8-8CA4-498BC43E6862}"/>
    <cellStyle name="Percent 7 9" xfId="411" xr:uid="{1EB5C013-7F6B-4CD0-8211-C22D995D90FA}"/>
    <cellStyle name="Percent 8" xfId="412" xr:uid="{9940F101-5F49-495B-9A06-E36FC3389DEC}"/>
    <cellStyle name="Percent 8 2" xfId="413" xr:uid="{01717A4E-D276-471D-870E-53AEFB43B35B}"/>
    <cellStyle name="Percent 9" xfId="414" xr:uid="{DFD060EB-0A80-4CD9-9B3B-81DB783DDE80}"/>
    <cellStyle name="Percent 9 2" xfId="415" xr:uid="{432919B2-B8E2-4474-BBB0-DA4865E59C96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61AC-72FE-4B48-BD31-3FD747E1C650}">
  <sheetPr codeName="Sheet9"/>
  <dimension ref="B2:C46"/>
  <sheetViews>
    <sheetView zoomScaleNormal="100" workbookViewId="0">
      <selection activeCell="C26" sqref="C26:C29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1496</v>
      </c>
    </row>
    <row r="7" spans="2:3" ht="15.75">
      <c r="B7" s="22" t="s">
        <v>233</v>
      </c>
      <c r="C7" s="223" t="s">
        <v>1494</v>
      </c>
    </row>
    <row r="8" spans="2:3" ht="15.75">
      <c r="B8" s="22" t="s">
        <v>234</v>
      </c>
      <c r="C8" s="223" t="s">
        <v>1497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1501</v>
      </c>
    </row>
    <row r="12" spans="2:3" ht="15.75">
      <c r="B12" s="22" t="s">
        <v>237</v>
      </c>
      <c r="C12" s="224" t="s">
        <v>1502</v>
      </c>
    </row>
    <row r="13" spans="2:3" ht="15.75">
      <c r="B13" s="22" t="s">
        <v>238</v>
      </c>
      <c r="C13" s="224" t="s">
        <v>1495</v>
      </c>
    </row>
    <row r="14" spans="2:3" ht="15.75">
      <c r="B14" s="22" t="s">
        <v>239</v>
      </c>
      <c r="C14" s="224" t="s">
        <v>1503</v>
      </c>
    </row>
    <row r="15" spans="2:3" ht="15.75">
      <c r="B15" s="22" t="s">
        <v>240</v>
      </c>
      <c r="C15" s="224" t="s">
        <v>1503</v>
      </c>
    </row>
    <row r="16" spans="2:3" ht="15.75">
      <c r="B16" s="25" t="s">
        <v>241</v>
      </c>
      <c r="C16" s="225" t="s">
        <v>1504</v>
      </c>
    </row>
    <row r="17" spans="2:3" ht="15.75">
      <c r="B17" s="25" t="s">
        <v>242</v>
      </c>
      <c r="C17" s="429" t="s">
        <v>1498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1499</v>
      </c>
    </row>
    <row r="21" spans="2:3" ht="15.75">
      <c r="B21" s="22" t="s">
        <v>237</v>
      </c>
      <c r="C21" s="224" t="s">
        <v>1505</v>
      </c>
    </row>
    <row r="22" spans="2:3" ht="15.75">
      <c r="B22" s="22" t="s">
        <v>238</v>
      </c>
      <c r="C22" s="224" t="s">
        <v>1500</v>
      </c>
    </row>
    <row r="23" spans="2:3" ht="15.75">
      <c r="B23" s="22" t="s">
        <v>245</v>
      </c>
      <c r="C23" s="224" t="s">
        <v>1506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1507</v>
      </c>
    </row>
    <row r="27" spans="2:3" ht="15.75">
      <c r="B27" s="25" t="s">
        <v>248</v>
      </c>
      <c r="C27" s="225" t="s">
        <v>1508</v>
      </c>
    </row>
    <row r="28" spans="2:3" ht="15.75">
      <c r="B28" s="25" t="s">
        <v>241</v>
      </c>
      <c r="C28" s="225" t="s">
        <v>1504</v>
      </c>
    </row>
    <row r="29" spans="2:3" ht="15.75">
      <c r="B29" s="25" t="s">
        <v>242</v>
      </c>
      <c r="C29" s="429" t="s">
        <v>1498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A339C-26E3-43E2-BC47-E50890843239}">
  <sheetPr codeName="Sheet1">
    <pageSetUpPr fitToPage="1"/>
  </sheetPr>
  <dimension ref="A1:AF75"/>
  <sheetViews>
    <sheetView tabSelected="1" zoomScale="85" zoomScaleNormal="85" workbookViewId="0">
      <selection activeCell="G29" sqref="G29:H38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НАЦИОНАЛЕН ДОГОВОРЕН ФОНД АКТИВА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27.07.2026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Милена Аврамова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Олга Йорданова и Ива Миткова,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17582637.77</v>
      </c>
      <c r="H11" s="209">
        <v>17627176.350000001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344592.95</v>
      </c>
      <c r="H13" s="190">
        <v>344592.95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/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344592.95</v>
      </c>
      <c r="H16" s="210">
        <f>SUM(H13:H15)</f>
        <v>344592.95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3744349.7699999996</v>
      </c>
      <c r="H18" s="202">
        <f>SUM(H19:H20)</f>
        <v>2479849.8600000003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4570557.01</v>
      </c>
      <c r="H19" s="190">
        <v>3306057.1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-826207.24</v>
      </c>
      <c r="H20" s="190">
        <v>-826207.24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>
        <v>0</v>
      </c>
      <c r="D21" s="240"/>
      <c r="E21" s="241" t="s">
        <v>981</v>
      </c>
      <c r="F21" s="189" t="s">
        <v>203</v>
      </c>
      <c r="G21" s="190">
        <v>1801947.9099999983</v>
      </c>
      <c r="H21" s="190">
        <v>1264499.8999999999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112379.1</v>
      </c>
      <c r="D22" s="240">
        <v>165409.07999999999</v>
      </c>
      <c r="E22" s="241" t="s">
        <v>982</v>
      </c>
      <c r="F22" s="189" t="s">
        <v>983</v>
      </c>
      <c r="G22" s="190">
        <v>0</v>
      </c>
      <c r="H22" s="190">
        <v>0</v>
      </c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0</v>
      </c>
      <c r="D23" s="190"/>
      <c r="E23" s="108" t="s">
        <v>29</v>
      </c>
      <c r="F23" s="183" t="s">
        <v>204</v>
      </c>
      <c r="G23" s="210">
        <f>G19+G21+G20+G22</f>
        <v>5546297.6799999978</v>
      </c>
      <c r="H23" s="210">
        <f>H19+H21+H20+H22</f>
        <v>3744349.76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>
        <v>0</v>
      </c>
      <c r="D24" s="190"/>
      <c r="E24" s="110" t="s">
        <v>31</v>
      </c>
      <c r="F24" s="220" t="s">
        <v>205</v>
      </c>
      <c r="G24" s="210">
        <f>G11+G16+G23</f>
        <v>23473528.399999999</v>
      </c>
      <c r="H24" s="210">
        <f>H11+H16+H23</f>
        <v>21716119.060000002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112379.1</v>
      </c>
      <c r="D25" s="210">
        <f>SUM(D21:D24)</f>
        <v>165409.07999999999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21160571.150000002</v>
      </c>
      <c r="D27" s="202">
        <f>SUM(D28:D31)</f>
        <v>19243307.02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15074520.810000001</v>
      </c>
      <c r="D28" s="190">
        <v>13649469.539999999</v>
      </c>
      <c r="E28" s="106" t="s">
        <v>124</v>
      </c>
      <c r="F28" s="219" t="s">
        <v>207</v>
      </c>
      <c r="G28" s="202">
        <f>SUM(G29:G31)</f>
        <v>28997.95</v>
      </c>
      <c r="H28" s="202">
        <f>SUM(H29:H31)</f>
        <v>26506.81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/>
      <c r="D29" s="215"/>
      <c r="E29" s="222" t="s">
        <v>160</v>
      </c>
      <c r="F29" s="219" t="s">
        <v>208</v>
      </c>
      <c r="G29" s="215">
        <v>12.05</v>
      </c>
      <c r="H29" s="215">
        <v>22.27</v>
      </c>
    </row>
    <row r="30" spans="1:32">
      <c r="A30" s="249" t="s">
        <v>99</v>
      </c>
      <c r="B30" s="189" t="s">
        <v>179</v>
      </c>
      <c r="C30" s="215">
        <v>3357107.77</v>
      </c>
      <c r="D30" s="215">
        <v>3092986.28</v>
      </c>
      <c r="E30" s="222" t="s">
        <v>93</v>
      </c>
      <c r="F30" s="219" t="s">
        <v>209</v>
      </c>
      <c r="G30" s="215">
        <v>28985.9</v>
      </c>
      <c r="H30" s="215">
        <v>26484.54</v>
      </c>
    </row>
    <row r="31" spans="1:32">
      <c r="A31" s="249" t="s">
        <v>10</v>
      </c>
      <c r="B31" s="189" t="s">
        <v>180</v>
      </c>
      <c r="C31" s="215">
        <v>2728942.57</v>
      </c>
      <c r="D31" s="215">
        <v>2500851.2000000002</v>
      </c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/>
      <c r="H32" s="215"/>
    </row>
    <row r="33" spans="1:8">
      <c r="A33" s="109" t="s">
        <v>129</v>
      </c>
      <c r="B33" s="189" t="s">
        <v>182</v>
      </c>
      <c r="C33" s="215">
        <v>2204116.02</v>
      </c>
      <c r="D33" s="215">
        <v>2294740.7599999998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23364687.170000002</v>
      </c>
      <c r="D37" s="201">
        <f>SUM(D32:D36)+D27</f>
        <v>21538047.780000001</v>
      </c>
      <c r="E37" s="109" t="s">
        <v>140</v>
      </c>
      <c r="F37" s="189" t="s">
        <v>216</v>
      </c>
      <c r="G37" s="215"/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>
        <v>20400.88</v>
      </c>
      <c r="H38" s="215">
        <v>0</v>
      </c>
    </row>
    <row r="39" spans="1:8">
      <c r="A39" s="106" t="s">
        <v>133</v>
      </c>
      <c r="B39" s="219" t="s">
        <v>187</v>
      </c>
      <c r="C39" s="215">
        <v>45860.959999999999</v>
      </c>
      <c r="D39" s="215">
        <v>39169.01</v>
      </c>
      <c r="E39" s="107" t="s">
        <v>112</v>
      </c>
      <c r="F39" s="219" t="s">
        <v>218</v>
      </c>
      <c r="G39" s="215">
        <v>0</v>
      </c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49398.83</v>
      </c>
      <c r="H40" s="216">
        <f>SUM(H32:H39)+H28+H27</f>
        <v>26506.81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/>
      <c r="D42" s="215"/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45860.959999999999</v>
      </c>
      <c r="D43" s="216">
        <f>SUM(D39:D42)</f>
        <v>39169.01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/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23522927.230000004</v>
      </c>
      <c r="D45" s="216">
        <f>D25+D37+D43+D44</f>
        <v>21742625.870000001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23522927.230000004</v>
      </c>
      <c r="D47" s="531">
        <f>D18+D45</f>
        <v>21742625.870000001</v>
      </c>
      <c r="E47" s="221" t="s">
        <v>35</v>
      </c>
      <c r="F47" s="183" t="s">
        <v>220</v>
      </c>
      <c r="G47" s="532">
        <f>G24+G40</f>
        <v>23522927.229999997</v>
      </c>
      <c r="H47" s="532">
        <f>H24+H40</f>
        <v>21742625.870000001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FF879-E164-4E98-9AD0-4E8CD9C6826E}">
  <sheetPr codeName="Sheet2"/>
  <dimension ref="A1:H71"/>
  <sheetViews>
    <sheetView zoomScale="80" zoomScaleNormal="80" workbookViewId="0">
      <selection activeCell="C12" sqref="C12:C16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НАЦИОНАЛЕН ДОГОВОРЕН ФОНД АКТИВА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27.07.2026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Милена Аврамова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Олга Йорданова и Ива Миткова,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>
        <v>0</v>
      </c>
      <c r="D12" s="203"/>
      <c r="E12" s="115" t="s">
        <v>38</v>
      </c>
      <c r="F12" s="320" t="s">
        <v>805</v>
      </c>
      <c r="G12" s="203">
        <v>0</v>
      </c>
      <c r="H12" s="203">
        <v>0</v>
      </c>
    </row>
    <row r="13" spans="1:8" s="105" customFormat="1" ht="31.5">
      <c r="A13" s="115" t="s">
        <v>930</v>
      </c>
      <c r="B13" s="320" t="s">
        <v>789</v>
      </c>
      <c r="C13" s="203">
        <v>5.14</v>
      </c>
      <c r="D13" s="203">
        <v>6000</v>
      </c>
      <c r="E13" s="115" t="s">
        <v>933</v>
      </c>
      <c r="F13" s="320" t="s">
        <v>806</v>
      </c>
      <c r="G13" s="203">
        <v>297.63</v>
      </c>
      <c r="H13" s="203">
        <v>2724.93</v>
      </c>
    </row>
    <row r="14" spans="1:8" s="105" customFormat="1" ht="31.5">
      <c r="A14" s="115" t="s">
        <v>931</v>
      </c>
      <c r="B14" s="320" t="s">
        <v>790</v>
      </c>
      <c r="C14" s="203">
        <v>9096309.5999999996</v>
      </c>
      <c r="D14" s="203">
        <v>6139215.21</v>
      </c>
      <c r="E14" s="115" t="s">
        <v>934</v>
      </c>
      <c r="F14" s="320" t="s">
        <v>807</v>
      </c>
      <c r="G14" s="203">
        <v>10951441.029999999</v>
      </c>
      <c r="H14" s="203">
        <v>6068262.4699999997</v>
      </c>
    </row>
    <row r="15" spans="1:8" s="105" customFormat="1" ht="31.5">
      <c r="A15" s="115" t="s">
        <v>932</v>
      </c>
      <c r="B15" s="320" t="s">
        <v>791</v>
      </c>
      <c r="C15" s="203">
        <v>0.03</v>
      </c>
      <c r="D15" s="203">
        <v>578</v>
      </c>
      <c r="E15" s="115" t="s">
        <v>935</v>
      </c>
      <c r="F15" s="320" t="s">
        <v>808</v>
      </c>
      <c r="G15" s="203">
        <v>0.04</v>
      </c>
      <c r="H15" s="203">
        <v>0.47</v>
      </c>
    </row>
    <row r="16" spans="1:8" s="105" customFormat="1">
      <c r="A16" s="115" t="s">
        <v>973</v>
      </c>
      <c r="B16" s="320" t="s">
        <v>792</v>
      </c>
      <c r="C16" s="203">
        <v>99.89</v>
      </c>
      <c r="D16" s="203">
        <v>188.1</v>
      </c>
      <c r="E16" s="129" t="s">
        <v>936</v>
      </c>
      <c r="F16" s="320" t="s">
        <v>809</v>
      </c>
      <c r="G16" s="203">
        <v>75782.149999999994</v>
      </c>
      <c r="H16" s="203">
        <v>82956.72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</v>
      </c>
      <c r="H17" s="203">
        <v>0</v>
      </c>
    </row>
    <row r="18" spans="1:8" s="105" customFormat="1">
      <c r="A18" s="117" t="s">
        <v>20</v>
      </c>
      <c r="B18" s="321" t="s">
        <v>793</v>
      </c>
      <c r="C18" s="206">
        <f>SUM(C12:C16)</f>
        <v>9096414.6600000001</v>
      </c>
      <c r="D18" s="206">
        <f>SUM(D12:D16)</f>
        <v>6145981.3099999996</v>
      </c>
      <c r="E18" s="117" t="s">
        <v>20</v>
      </c>
      <c r="F18" s="321" t="s">
        <v>811</v>
      </c>
      <c r="G18" s="206">
        <f>SUM(G12:G17)</f>
        <v>11027520.85</v>
      </c>
      <c r="H18" s="206">
        <f>SUM(H12:H17)</f>
        <v>6153944.5899999989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/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173696.86</v>
      </c>
      <c r="D21" s="203">
        <v>159414.39000000001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/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/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>
        <v>0</v>
      </c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173696.86</v>
      </c>
      <c r="D25" s="206">
        <f>SUM(D20:D24)</f>
        <v>159414.39000000001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9270111.5199999996</v>
      </c>
      <c r="D26" s="206">
        <f>D18+D25</f>
        <v>6305395.6999999993</v>
      </c>
      <c r="E26" s="208" t="s">
        <v>40</v>
      </c>
      <c r="F26" s="321" t="s">
        <v>813</v>
      </c>
      <c r="G26" s="206">
        <f>G18+G25</f>
        <v>11027520.85</v>
      </c>
      <c r="H26" s="206">
        <f>H18+H25</f>
        <v>6153944.5899999989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1757409.33</v>
      </c>
      <c r="D27" s="86">
        <f>IF((H26-D26)&gt;0,H26-D26,0)</f>
        <v>0</v>
      </c>
      <c r="E27" s="208" t="s">
        <v>819</v>
      </c>
      <c r="F27" s="321" t="s">
        <v>814</v>
      </c>
      <c r="G27" s="86">
        <f>IF((C26-G26)&gt;0,C26-G26,0)</f>
        <v>0</v>
      </c>
      <c r="H27" s="86">
        <f>IF((D26-H26)&gt;0,D26-H26,0)</f>
        <v>151451.11000000034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1757409.33</v>
      </c>
      <c r="D29" s="206">
        <f>D27-D28</f>
        <v>0</v>
      </c>
      <c r="E29" s="208" t="s">
        <v>146</v>
      </c>
      <c r="F29" s="321" t="s">
        <v>815</v>
      </c>
      <c r="G29" s="206">
        <f>G27</f>
        <v>0</v>
      </c>
      <c r="H29" s="206">
        <f>H27</f>
        <v>151451.11000000034</v>
      </c>
    </row>
    <row r="30" spans="1:8" s="179" customFormat="1">
      <c r="A30" s="208" t="s">
        <v>820</v>
      </c>
      <c r="B30" s="321" t="s">
        <v>804</v>
      </c>
      <c r="C30" s="206">
        <f>C26+C28+C29</f>
        <v>11027520.85</v>
      </c>
      <c r="D30" s="206">
        <f>D26+D28+D29</f>
        <v>6305395.6999999993</v>
      </c>
      <c r="E30" s="208" t="s">
        <v>821</v>
      </c>
      <c r="F30" s="321" t="s">
        <v>816</v>
      </c>
      <c r="G30" s="206">
        <f>G26+G29</f>
        <v>11027520.85</v>
      </c>
      <c r="H30" s="206">
        <f>H26+H29</f>
        <v>6305395.6999999993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8A3C3-65E8-4EC3-A83B-851848A7DB38}">
  <sheetPr codeName="Sheet3">
    <pageSetUpPr fitToPage="1"/>
  </sheetPr>
  <dimension ref="A1:H75"/>
  <sheetViews>
    <sheetView topLeftCell="A4" zoomScale="90" zoomScaleNormal="90" workbookViewId="0">
      <selection activeCell="F13" sqref="F13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НАЦИОНАЛЕН ДОГОВОРЕН ФОНД АКТИВА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27.07.2026</v>
      </c>
    </row>
    <row r="6" spans="1:8">
      <c r="A6" s="449"/>
      <c r="B6" s="174"/>
      <c r="C6" s="449"/>
      <c r="F6" s="447" t="s">
        <v>247</v>
      </c>
      <c r="G6" s="450" t="str">
        <f>authorName</f>
        <v>Милена Аврамова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Олга Йорданова и Ива Миткова,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4" t="s">
        <v>57</v>
      </c>
      <c r="B9" s="574" t="s">
        <v>222</v>
      </c>
      <c r="C9" s="574" t="s">
        <v>3</v>
      </c>
      <c r="D9" s="574"/>
      <c r="E9" s="574"/>
      <c r="F9" s="574" t="s">
        <v>4</v>
      </c>
      <c r="G9" s="574"/>
      <c r="H9" s="574"/>
    </row>
    <row r="10" spans="1:8" ht="33" customHeight="1">
      <c r="A10" s="575"/>
      <c r="B10" s="575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>
        <v>0</v>
      </c>
      <c r="D13" s="459">
        <v>0</v>
      </c>
      <c r="E13" s="460">
        <f>SUM(C13:D13)</f>
        <v>0</v>
      </c>
      <c r="F13" s="459"/>
      <c r="G13" s="459"/>
      <c r="H13" s="460">
        <f>SUM(F13:G13)</f>
        <v>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>
        <v>0.01</v>
      </c>
      <c r="D17" s="459">
        <v>0</v>
      </c>
      <c r="E17" s="460">
        <f t="shared" si="0"/>
        <v>0.01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>
        <v>0</v>
      </c>
      <c r="D18" s="459">
        <v>0</v>
      </c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0.01</v>
      </c>
      <c r="D19" s="463">
        <f>SUM(D13:D14,D16:D18)</f>
        <v>0</v>
      </c>
      <c r="E19" s="460">
        <f t="shared" si="0"/>
        <v>0.01</v>
      </c>
      <c r="F19" s="463">
        <f>SUM(F13:F14,F16:F18)</f>
        <v>0</v>
      </c>
      <c r="G19" s="463">
        <f>SUM(G13:G14,G16:G18)</f>
        <v>0</v>
      </c>
      <c r="H19" s="460">
        <f t="shared" si="1"/>
        <v>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583677.44999999995</v>
      </c>
      <c r="D21" s="459">
        <v>-534374.84</v>
      </c>
      <c r="E21" s="460">
        <f>SUM(C21:D21)</f>
        <v>49302.609999999986</v>
      </c>
      <c r="F21" s="459">
        <v>762130.24</v>
      </c>
      <c r="G21" s="459">
        <v>-794651.19</v>
      </c>
      <c r="H21" s="460">
        <f>SUM(F21:G21)</f>
        <v>-32520.949999999953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66942.710000000006</v>
      </c>
      <c r="D23" s="459">
        <v>0</v>
      </c>
      <c r="E23" s="460">
        <f t="shared" si="2"/>
        <v>66942.710000000006</v>
      </c>
      <c r="F23" s="459">
        <v>72613.679999999993</v>
      </c>
      <c r="G23" s="459">
        <v>0</v>
      </c>
      <c r="H23" s="460">
        <f t="shared" si="3"/>
        <v>72613.679999999993</v>
      </c>
    </row>
    <row r="24" spans="1:8">
      <c r="A24" s="458" t="s">
        <v>954</v>
      </c>
      <c r="B24" s="81" t="s">
        <v>834</v>
      </c>
      <c r="C24" s="459">
        <v>0</v>
      </c>
      <c r="D24" s="459">
        <v>0</v>
      </c>
      <c r="E24" s="460">
        <f t="shared" si="2"/>
        <v>0</v>
      </c>
      <c r="F24" s="459">
        <v>0</v>
      </c>
      <c r="G24" s="459">
        <v>0</v>
      </c>
      <c r="H24" s="460">
        <f t="shared" si="3"/>
        <v>0</v>
      </c>
    </row>
    <row r="25" spans="1:8">
      <c r="A25" s="462" t="s">
        <v>955</v>
      </c>
      <c r="B25" s="81" t="s">
        <v>835</v>
      </c>
      <c r="C25" s="459">
        <v>0</v>
      </c>
      <c r="D25" s="459">
        <v>-166618.43</v>
      </c>
      <c r="E25" s="460">
        <f t="shared" si="2"/>
        <v>-166618.43</v>
      </c>
      <c r="F25" s="459">
        <v>0</v>
      </c>
      <c r="G25" s="459">
        <v>-151262.57999999999</v>
      </c>
      <c r="H25" s="460">
        <f t="shared" si="3"/>
        <v>-151262.57999999999</v>
      </c>
    </row>
    <row r="26" spans="1:8">
      <c r="A26" s="462" t="s">
        <v>956</v>
      </c>
      <c r="B26" s="81" t="s">
        <v>836</v>
      </c>
      <c r="C26" s="459">
        <v>0</v>
      </c>
      <c r="D26" s="459">
        <v>-912.71</v>
      </c>
      <c r="E26" s="460">
        <f t="shared" si="2"/>
        <v>-912.71</v>
      </c>
      <c r="F26" s="459">
        <v>0</v>
      </c>
      <c r="G26" s="459">
        <v>-1068.22</v>
      </c>
      <c r="H26" s="460">
        <f t="shared" si="3"/>
        <v>-1068.22</v>
      </c>
    </row>
    <row r="27" spans="1:8">
      <c r="A27" s="462" t="s">
        <v>957</v>
      </c>
      <c r="B27" s="81" t="s">
        <v>837</v>
      </c>
      <c r="C27" s="459"/>
      <c r="D27" s="459"/>
      <c r="E27" s="460">
        <f t="shared" si="2"/>
        <v>0</v>
      </c>
      <c r="F27" s="459">
        <v>0.02</v>
      </c>
      <c r="G27" s="459">
        <v>-577.83000000000004</v>
      </c>
      <c r="H27" s="460">
        <f t="shared" si="3"/>
        <v>-577.81000000000006</v>
      </c>
    </row>
    <row r="28" spans="1:8">
      <c r="A28" s="458" t="s">
        <v>958</v>
      </c>
      <c r="B28" s="81" t="s">
        <v>838</v>
      </c>
      <c r="C28" s="459">
        <v>0</v>
      </c>
      <c r="D28" s="459">
        <v>-1744.17</v>
      </c>
      <c r="E28" s="460">
        <f t="shared" si="2"/>
        <v>-1744.17</v>
      </c>
      <c r="F28" s="459">
        <v>0</v>
      </c>
      <c r="G28" s="459">
        <v>-2267.02</v>
      </c>
      <c r="H28" s="460">
        <f t="shared" si="3"/>
        <v>-2267.02</v>
      </c>
    </row>
    <row r="29" spans="1:8" ht="21" customHeight="1">
      <c r="A29" s="456" t="s">
        <v>114</v>
      </c>
      <c r="B29" s="199" t="s">
        <v>839</v>
      </c>
      <c r="C29" s="463">
        <f>SUM(C21:C28)</f>
        <v>650620.15999999992</v>
      </c>
      <c r="D29" s="463">
        <f>SUM(D21:D28)</f>
        <v>-703650.15</v>
      </c>
      <c r="E29" s="460">
        <f t="shared" si="2"/>
        <v>-53029.990000000107</v>
      </c>
      <c r="F29" s="463">
        <f>SUM(F21:F28)</f>
        <v>834743.94</v>
      </c>
      <c r="G29" s="463">
        <f>SUM(G21:G28)</f>
        <v>-949826.83999999985</v>
      </c>
      <c r="H29" s="460">
        <f t="shared" si="3"/>
        <v>-115082.89999999991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>
        <v>0</v>
      </c>
      <c r="D31" s="459">
        <v>0</v>
      </c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650620.16999999993</v>
      </c>
      <c r="D37" s="463">
        <f t="shared" si="5"/>
        <v>-703650.15</v>
      </c>
      <c r="E37" s="463">
        <f t="shared" si="5"/>
        <v>-53029.980000000105</v>
      </c>
      <c r="F37" s="463">
        <f t="shared" si="5"/>
        <v>834743.94</v>
      </c>
      <c r="G37" s="463">
        <f t="shared" si="5"/>
        <v>-949826.83999999985</v>
      </c>
      <c r="H37" s="463">
        <f t="shared" si="5"/>
        <v>-115082.89999999991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'1-SB'!D22</f>
        <v>165409.07999999999</v>
      </c>
      <c r="F38" s="463"/>
      <c r="G38" s="463"/>
      <c r="H38" s="467">
        <v>506664.74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112379.09999999989</v>
      </c>
      <c r="F39" s="463"/>
      <c r="G39" s="463"/>
      <c r="H39" s="463">
        <f>SUM(H37:H38)</f>
        <v>391581.84000000008</v>
      </c>
    </row>
    <row r="40" spans="1:8">
      <c r="A40" s="461" t="s">
        <v>90</v>
      </c>
      <c r="B40" s="81" t="s">
        <v>849</v>
      </c>
      <c r="C40" s="468"/>
      <c r="D40" s="468"/>
      <c r="E40" s="459">
        <f>'1-SB'!C22</f>
        <v>112379.1</v>
      </c>
      <c r="F40" s="460"/>
      <c r="G40" s="460"/>
      <c r="H40" s="459">
        <v>391581.83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C6342-AA83-4F89-A583-65D8A203EAF7}">
  <sheetPr codeName="Sheet4"/>
  <dimension ref="A1:J188"/>
  <sheetViews>
    <sheetView topLeftCell="A4" zoomScale="80" zoomScaleNormal="80" workbookViewId="0">
      <selection activeCell="C17" sqref="C17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НАЦИОНАЛЕН ДОГОВОРЕН ФОНД АКТИВА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27.07.2026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Милена Аврамова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Олга Йорданова и Ива Миткова,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8" t="s">
        <v>41</v>
      </c>
      <c r="B9" s="578" t="s">
        <v>222</v>
      </c>
      <c r="C9" s="578" t="s">
        <v>45</v>
      </c>
      <c r="D9" s="582" t="s">
        <v>42</v>
      </c>
      <c r="E9" s="585"/>
      <c r="F9" s="585"/>
      <c r="G9" s="582" t="s">
        <v>43</v>
      </c>
      <c r="H9" s="583"/>
      <c r="I9" s="578" t="s">
        <v>44</v>
      </c>
      <c r="J9" s="89"/>
    </row>
    <row r="10" spans="1:10" ht="30.75" customHeight="1">
      <c r="A10" s="580"/>
      <c r="B10" s="580" t="s">
        <v>162</v>
      </c>
      <c r="C10" s="584"/>
      <c r="D10" s="578" t="s">
        <v>918</v>
      </c>
      <c r="E10" s="578" t="s">
        <v>46</v>
      </c>
      <c r="F10" s="578" t="s">
        <v>115</v>
      </c>
      <c r="G10" s="578" t="s">
        <v>47</v>
      </c>
      <c r="H10" s="578" t="s">
        <v>48</v>
      </c>
      <c r="I10" s="580"/>
      <c r="J10" s="89"/>
    </row>
    <row r="11" spans="1:10" ht="30.75" customHeight="1">
      <c r="A11" s="581"/>
      <c r="B11" s="581"/>
      <c r="C11" s="581"/>
      <c r="D11" s="579"/>
      <c r="E11" s="581"/>
      <c r="F11" s="579"/>
      <c r="G11" s="579"/>
      <c r="H11" s="579"/>
      <c r="I11" s="579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17451767.449999999</v>
      </c>
      <c r="D13" s="194">
        <v>341049.7</v>
      </c>
      <c r="E13" s="194">
        <v>0</v>
      </c>
      <c r="F13" s="194">
        <v>0</v>
      </c>
      <c r="G13" s="194">
        <v>486686.26</v>
      </c>
      <c r="H13" s="194">
        <v>-826207.24</v>
      </c>
      <c r="I13" s="533">
        <f>SUM(C13:H13)</f>
        <v>17453296.170000002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17627176.350000001</v>
      </c>
      <c r="D14" s="533">
        <f>'1-SB'!H13</f>
        <v>344592.95</v>
      </c>
      <c r="E14" s="533">
        <f>'1-SB'!H14</f>
        <v>0</v>
      </c>
      <c r="F14" s="533">
        <f>'1-SB'!H15</f>
        <v>0</v>
      </c>
      <c r="G14" s="533">
        <f>'1-SB'!H19+'1-SB'!H21</f>
        <v>4570557</v>
      </c>
      <c r="H14" s="533">
        <f>'1-SB'!H20+'1-SB'!H22</f>
        <v>-826207.24</v>
      </c>
      <c r="I14" s="533">
        <f t="shared" ref="I14:I36" si="0">SUM(C14:H14)</f>
        <v>21716119.060000002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-44538.58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0</v>
      </c>
      <c r="H15" s="534">
        <f t="shared" si="1"/>
        <v>0</v>
      </c>
      <c r="I15" s="533">
        <f t="shared" si="0"/>
        <v>-44538.58</v>
      </c>
      <c r="J15" s="164"/>
    </row>
    <row r="16" spans="1:10" ht="15">
      <c r="A16" s="167" t="s">
        <v>223</v>
      </c>
      <c r="B16" s="70" t="s">
        <v>853</v>
      </c>
      <c r="C16" s="195">
        <v>-44538.58</v>
      </c>
      <c r="D16" s="195"/>
      <c r="E16" s="195"/>
      <c r="F16" s="195"/>
      <c r="G16" s="195"/>
      <c r="H16" s="195"/>
      <c r="I16" s="533">
        <f t="shared" si="0"/>
        <v>-44538.58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17582637.770000003</v>
      </c>
      <c r="D18" s="534">
        <f t="shared" si="2"/>
        <v>344592.95</v>
      </c>
      <c r="E18" s="534">
        <f>E14+E15</f>
        <v>0</v>
      </c>
      <c r="F18" s="534">
        <f t="shared" si="2"/>
        <v>0</v>
      </c>
      <c r="G18" s="534">
        <f t="shared" si="2"/>
        <v>4570557</v>
      </c>
      <c r="H18" s="534">
        <f t="shared" si="2"/>
        <v>-826207.24</v>
      </c>
      <c r="I18" s="533">
        <f t="shared" si="0"/>
        <v>21671580.480000004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0</v>
      </c>
      <c r="D19" s="534">
        <f t="shared" si="3"/>
        <v>0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0</v>
      </c>
      <c r="J19" s="89"/>
    </row>
    <row r="20" spans="1:10" ht="15">
      <c r="A20" s="167" t="s">
        <v>224</v>
      </c>
      <c r="B20" s="70" t="s">
        <v>857</v>
      </c>
      <c r="C20" s="195"/>
      <c r="D20" s="195"/>
      <c r="E20" s="195"/>
      <c r="F20" s="195"/>
      <c r="G20" s="195"/>
      <c r="H20" s="195"/>
      <c r="I20" s="533">
        <f t="shared" si="0"/>
        <v>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1801947.9099999983</v>
      </c>
      <c r="H22" s="534">
        <f>'1-SB'!G22</f>
        <v>0</v>
      </c>
      <c r="I22" s="533">
        <f t="shared" si="0"/>
        <v>1801947.9099999983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17582637.770000003</v>
      </c>
      <c r="D34" s="534">
        <f t="shared" si="7"/>
        <v>344592.95</v>
      </c>
      <c r="E34" s="534">
        <f t="shared" si="7"/>
        <v>0</v>
      </c>
      <c r="F34" s="534">
        <f t="shared" si="7"/>
        <v>0</v>
      </c>
      <c r="G34" s="534">
        <f t="shared" si="7"/>
        <v>6372504.9099999983</v>
      </c>
      <c r="H34" s="534">
        <f t="shared" si="7"/>
        <v>-826207.24</v>
      </c>
      <c r="I34" s="533">
        <f t="shared" si="0"/>
        <v>23473528.390000004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17582637.770000003</v>
      </c>
      <c r="D36" s="537">
        <f t="shared" si="8"/>
        <v>344592.95</v>
      </c>
      <c r="E36" s="537">
        <f t="shared" si="8"/>
        <v>0</v>
      </c>
      <c r="F36" s="537">
        <f t="shared" si="8"/>
        <v>0</v>
      </c>
      <c r="G36" s="537">
        <f t="shared" si="8"/>
        <v>6372504.9099999983</v>
      </c>
      <c r="H36" s="537">
        <f t="shared" si="8"/>
        <v>-826207.24</v>
      </c>
      <c r="I36" s="533">
        <f t="shared" si="0"/>
        <v>23473528.390000004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6" t="s">
        <v>1426</v>
      </c>
      <c r="B39" s="577"/>
      <c r="C39" s="577"/>
      <c r="D39" s="577"/>
      <c r="E39" s="577"/>
      <c r="F39" s="577"/>
      <c r="G39" s="577"/>
      <c r="H39" s="577"/>
      <c r="I39" s="577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F0A53369-D1B4-49B2-B70C-FB82C10042C6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B18435DA-69CD-42A3-BA95-0BE2AF5ED4E9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13F85-38B7-4CAB-B430-215141D45BFA}">
  <sheetPr codeName="Sheet13"/>
  <dimension ref="A1:G34"/>
  <sheetViews>
    <sheetView zoomScaleNormal="100" workbookViewId="0">
      <selection activeCell="D22" sqref="D22:D23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6" t="s">
        <v>1476</v>
      </c>
      <c r="B2" s="586"/>
      <c r="C2" s="586"/>
      <c r="D2" s="488"/>
      <c r="E2" s="77"/>
      <c r="F2" s="77"/>
    </row>
    <row r="3" spans="1:7" ht="18" customHeight="1">
      <c r="A3" s="573" t="str">
        <f>CONCATENATE("на ",UPPER(dfName))</f>
        <v>на НАЦИОНАЛЕН ДОГОВОРЕН ФОНД АКТИВА</v>
      </c>
      <c r="B3" s="573"/>
      <c r="C3" s="573"/>
      <c r="D3" s="58"/>
      <c r="E3" s="77"/>
      <c r="F3" s="77"/>
      <c r="G3" s="494"/>
    </row>
    <row r="4" spans="1:7" ht="18" customHeight="1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27.07.2026</v>
      </c>
    </row>
    <row r="6" spans="1:7" ht="13.5" customHeight="1">
      <c r="B6" s="196"/>
      <c r="C6" s="431" t="s">
        <v>247</v>
      </c>
      <c r="D6" s="432" t="str">
        <f>authorName</f>
        <v>Милена Аврамова</v>
      </c>
      <c r="E6" s="143"/>
    </row>
    <row r="7" spans="1:7" ht="13.5" customHeight="1">
      <c r="B7" s="196"/>
      <c r="C7" s="431" t="s">
        <v>249</v>
      </c>
      <c r="D7" s="433" t="str">
        <f>udManager</f>
        <v>Олга Йорданова и Ива Миткова,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34475760.325900003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34475760.325900003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0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0.62990000000000002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0.68089999999999995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169119.79</v>
      </c>
    </row>
    <row r="23" spans="1:4">
      <c r="A23" s="319">
        <v>13</v>
      </c>
      <c r="B23" s="109" t="s">
        <v>1483</v>
      </c>
      <c r="C23" s="434" t="s">
        <v>1399</v>
      </c>
      <c r="D23" s="570">
        <v>902.49</v>
      </c>
    </row>
    <row r="24" spans="1:4">
      <c r="A24" s="319">
        <v>14</v>
      </c>
      <c r="B24" s="109" t="s">
        <v>1484</v>
      </c>
      <c r="C24" s="434" t="s">
        <v>1438</v>
      </c>
      <c r="D24" s="570">
        <v>2030.3</v>
      </c>
    </row>
    <row r="25" spans="1:4">
      <c r="A25" s="319">
        <v>15</v>
      </c>
      <c r="B25" s="109" t="s">
        <v>1434</v>
      </c>
      <c r="C25" s="434" t="s">
        <v>1439</v>
      </c>
      <c r="D25" s="523">
        <v>8.1000000000000003E-2</v>
      </c>
    </row>
    <row r="26" spans="1:4">
      <c r="A26" s="319">
        <v>16</v>
      </c>
      <c r="B26" s="109" t="s">
        <v>1435</v>
      </c>
      <c r="C26" s="434" t="s">
        <v>1440</v>
      </c>
      <c r="D26" s="523">
        <v>5.3900000000000003E-2</v>
      </c>
    </row>
    <row r="27" spans="1:4">
      <c r="A27" s="319">
        <v>17</v>
      </c>
      <c r="B27" s="109" t="s">
        <v>1436</v>
      </c>
      <c r="C27" s="434" t="s">
        <v>1441</v>
      </c>
      <c r="D27" s="523">
        <v>0.1547</v>
      </c>
    </row>
    <row r="28" spans="1:4">
      <c r="A28" s="319">
        <v>18</v>
      </c>
      <c r="B28" s="109" t="s">
        <v>1437</v>
      </c>
      <c r="C28" s="434" t="s">
        <v>1470</v>
      </c>
      <c r="D28" s="523">
        <v>7.2473593321814675E-2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disablePrompts="1" count="1">
    <dataValidation type="list" allowBlank="1" showInputMessage="1" showErrorMessage="1" sqref="D11" xr:uid="{9C609260-1AA8-4A4B-97A7-A46698C3C9F6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CDA8-800C-45BA-92AE-755942F16A45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НАЦИОНАЛЕН ДОГОВОРЕН ФОНД АКТИВА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27.07.2026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Милена Аврамова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Олга Йорданова и Ива Миткова,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9" t="s">
        <v>41</v>
      </c>
      <c r="B9" s="587" t="s">
        <v>222</v>
      </c>
      <c r="C9" s="2" t="s">
        <v>75</v>
      </c>
      <c r="D9" s="2"/>
      <c r="E9" s="2"/>
      <c r="F9" s="2"/>
      <c r="G9" s="2" t="s">
        <v>76</v>
      </c>
      <c r="H9" s="2"/>
      <c r="I9" s="587" t="s">
        <v>911</v>
      </c>
      <c r="J9" s="2" t="s">
        <v>83</v>
      </c>
      <c r="K9" s="2"/>
      <c r="L9" s="2"/>
      <c r="M9" s="2"/>
      <c r="N9" s="2" t="s">
        <v>76</v>
      </c>
      <c r="O9" s="2"/>
      <c r="P9" s="587" t="s">
        <v>77</v>
      </c>
      <c r="Q9" s="587" t="s">
        <v>78</v>
      </c>
    </row>
    <row r="10" spans="1:17" s="149" customFormat="1" ht="78.75">
      <c r="A10" s="589"/>
      <c r="B10" s="588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8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8"/>
      <c r="Q10" s="588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A8A9D471-CFAF-4D76-B9B5-D6256D6B5DE4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F77E-DA01-41A7-9366-ABF18A1BF02C}">
  <sheetPr codeName="Sheet6"/>
  <dimension ref="A1:O80"/>
  <sheetViews>
    <sheetView zoomScale="85" zoomScaleNormal="85" workbookViewId="0">
      <selection activeCell="D39" sqref="D39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НАЦИОНАЛЕН ДОГОВОРЕН ФОНД АКТИВА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27.07.2026</v>
      </c>
      <c r="F5" s="474"/>
    </row>
    <row r="6" spans="1:15">
      <c r="A6" s="116"/>
      <c r="B6" s="116"/>
      <c r="D6" s="431" t="s">
        <v>247</v>
      </c>
      <c r="E6" s="432" t="str">
        <f>authorName</f>
        <v>Милена Аврамова</v>
      </c>
    </row>
    <row r="7" spans="1:15">
      <c r="C7" s="122"/>
      <c r="D7" s="431" t="s">
        <v>249</v>
      </c>
      <c r="E7" s="433" t="str">
        <f>udManager</f>
        <v>Олга Йорданова и Ива Миткова,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8" t="s">
        <v>66</v>
      </c>
      <c r="B9" s="598" t="s">
        <v>222</v>
      </c>
      <c r="C9" s="596" t="s">
        <v>67</v>
      </c>
      <c r="D9" s="593" t="s">
        <v>68</v>
      </c>
      <c r="E9" s="594"/>
      <c r="F9" s="595"/>
    </row>
    <row r="10" spans="1:15" ht="31.5">
      <c r="A10" s="598"/>
      <c r="B10" s="598" t="s">
        <v>222</v>
      </c>
      <c r="C10" s="597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>
        <v>0</v>
      </c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/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>
        <v>0</v>
      </c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8" t="s">
        <v>66</v>
      </c>
      <c r="B28" s="598" t="s">
        <v>222</v>
      </c>
      <c r="C28" s="600" t="s">
        <v>71</v>
      </c>
      <c r="D28" s="602" t="s">
        <v>72</v>
      </c>
      <c r="E28" s="603"/>
      <c r="F28" s="604"/>
    </row>
    <row r="29" spans="1:6" ht="31.5">
      <c r="A29" s="598"/>
      <c r="B29" s="598" t="s">
        <v>222</v>
      </c>
      <c r="C29" s="601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>
        <v>0</v>
      </c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20400.88</v>
      </c>
      <c r="D43" s="200">
        <v>20400.88</v>
      </c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>
        <v>0</v>
      </c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20400.88</v>
      </c>
      <c r="D46" s="239">
        <f>SUM(D32+D33+D37+D38+D39+D40+D41+D42+D43+D44)</f>
        <v>20400.88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9" t="s">
        <v>906</v>
      </c>
      <c r="B49" s="599"/>
      <c r="C49" s="599"/>
      <c r="D49" s="599"/>
      <c r="E49" s="599"/>
      <c r="F49" s="599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2"/>
      <c r="D67" s="592"/>
      <c r="E67" s="592"/>
      <c r="F67" s="592"/>
    </row>
    <row r="68" spans="1:6" ht="26.25" customHeight="1">
      <c r="A68" s="590"/>
      <c r="B68" s="590"/>
      <c r="C68" s="591"/>
      <c r="D68" s="591"/>
      <c r="E68" s="591"/>
      <c r="F68" s="591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D7CA-0926-41BE-BED0-431D55D728BE}">
  <sheetPr codeName="Sheet11"/>
  <dimension ref="A1:AA270"/>
  <sheetViews>
    <sheetView topLeftCell="D1" zoomScale="80" zoomScaleNormal="80" workbookViewId="0">
      <pane ySplit="10" topLeftCell="A200" activePane="bottomLeft" state="frozen"/>
      <selection activeCell="D1" sqref="D1"/>
      <selection pane="bottomLeft" activeCell="E213" sqref="E213:X224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НАЦИОНАЛЕН ДОГОВОРЕН ФОНД АКТИВА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27.07.2026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Милена Аврамова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Олга Йорданова и Ива Миткова,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15" t="s">
        <v>256</v>
      </c>
      <c r="E8" s="611" t="s">
        <v>257</v>
      </c>
      <c r="F8" s="612"/>
      <c r="G8" s="612"/>
      <c r="H8" s="612"/>
      <c r="I8" s="612"/>
      <c r="J8" s="612"/>
      <c r="K8" s="612"/>
      <c r="L8" s="612"/>
      <c r="M8" s="613"/>
      <c r="N8" s="605" t="s">
        <v>873</v>
      </c>
      <c r="O8" s="605" t="s">
        <v>775</v>
      </c>
      <c r="P8" s="606" t="s">
        <v>771</v>
      </c>
      <c r="Q8" s="607"/>
      <c r="R8" s="607"/>
      <c r="S8" s="607"/>
      <c r="T8" s="607"/>
      <c r="U8" s="608"/>
      <c r="V8" s="609" t="s">
        <v>772</v>
      </c>
      <c r="W8" s="605" t="s">
        <v>1493</v>
      </c>
      <c r="X8" s="605" t="s">
        <v>760</v>
      </c>
    </row>
    <row r="9" spans="1:27" ht="104.25" customHeight="1">
      <c r="D9" s="616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5"/>
      <c r="O9" s="605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0"/>
      <c r="W9" s="605"/>
      <c r="X9" s="605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9" t="s">
        <v>1455</v>
      </c>
      <c r="E266" s="599"/>
      <c r="F266" s="599"/>
      <c r="G266" s="599"/>
      <c r="H266" s="599"/>
      <c r="I266" s="599"/>
      <c r="J266" s="599"/>
      <c r="K266" s="599"/>
      <c r="L266" s="599"/>
      <c r="M266" s="599"/>
      <c r="N266" s="599"/>
    </row>
    <row r="267" spans="1:24" ht="33" customHeight="1">
      <c r="E267" s="614" t="s">
        <v>1469</v>
      </c>
      <c r="F267" s="614"/>
      <c r="G267" s="614"/>
      <c r="H267" s="614"/>
      <c r="I267" s="614"/>
      <c r="J267" s="614"/>
      <c r="K267" s="614"/>
      <c r="L267" s="614"/>
      <c r="M267" s="614"/>
      <c r="N267" s="614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14" t="s">
        <v>1460</v>
      </c>
      <c r="F268" s="614"/>
      <c r="G268" s="614"/>
      <c r="H268" s="614"/>
      <c r="I268" s="614"/>
      <c r="J268" s="614"/>
      <c r="K268" s="614"/>
      <c r="L268" s="614"/>
      <c r="M268" s="614"/>
      <c r="N268" s="614"/>
    </row>
    <row r="269" spans="1:24">
      <c r="E269" s="614" t="s">
        <v>1461</v>
      </c>
      <c r="F269" s="614"/>
      <c r="G269" s="614"/>
      <c r="H269" s="614"/>
      <c r="I269" s="614"/>
      <c r="J269" s="614"/>
      <c r="K269" s="614"/>
      <c r="L269" s="614"/>
      <c r="M269" s="614"/>
      <c r="N269" s="614"/>
      <c r="O269" s="614"/>
      <c r="P269" s="614"/>
      <c r="Q269" s="614"/>
      <c r="R269" s="614"/>
      <c r="S269" s="614"/>
      <c r="T269" s="614"/>
      <c r="U269" s="614"/>
    </row>
    <row r="270" spans="1:24">
      <c r="E270" s="37" t="s">
        <v>1468</v>
      </c>
    </row>
  </sheetData>
  <sheetProtection password="CF35" sheet="1" insertRows="0" selectLockedCells="1"/>
  <mergeCells count="12">
    <mergeCell ref="E268:N268"/>
    <mergeCell ref="E269:U269"/>
    <mergeCell ref="D266:N266"/>
    <mergeCell ref="D8:D9"/>
    <mergeCell ref="N8:N9"/>
    <mergeCell ref="O8:O9"/>
    <mergeCell ref="E267:N267"/>
    <mergeCell ref="X8:X9"/>
    <mergeCell ref="P8:U8"/>
    <mergeCell ref="V8:V9"/>
    <mergeCell ref="W8:W9"/>
    <mergeCell ref="E8:M8"/>
  </mergeCells>
  <phoneticPr fontId="26" type="noConversion"/>
  <dataValidations disablePrompts="1" count="5">
    <dataValidation type="list" allowBlank="1" showErrorMessage="1" errorTitle="НЕВАЛИДНИ ДАННИ" error="Моля, изберете стойност от падащото меню." sqref="G12:G263" xr:uid="{1439FD26-E164-428D-B0DD-7DAE0528C9A7}">
      <formula1>_instrument</formula1>
    </dataValidation>
    <dataValidation type="list" allowBlank="1" showInputMessage="1" showErrorMessage="1" sqref="H12:H263" xr:uid="{22D088FC-0F97-4B6B-AC5C-768085CE1FE8}">
      <formula1>_country</formula1>
    </dataValidation>
    <dataValidation type="list" allowBlank="1" showInputMessage="1" showErrorMessage="1" sqref="X12:X263" xr:uid="{516A7575-1975-4FFD-A65B-508CFA1DDB69}">
      <formula1>_bsType</formula1>
    </dataValidation>
    <dataValidation type="list" allowBlank="1" showInputMessage="1" showErrorMessage="1" sqref="I12:I263" xr:uid="{4D62FE92-B5DC-4CDD-9BBB-027DCB664D7F}">
      <formula1>_SecurityType</formula1>
    </dataValidation>
    <dataValidation type="list" allowBlank="1" showInputMessage="1" showErrorMessage="1" sqref="O12:O263" xr:uid="{DAD9DB85-005D-456F-8CC9-3AEEBBC844C4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95A2-C9D1-4BE0-B1A9-B850A6795EF7}">
  <sheetPr codeName="Sheet7"/>
  <dimension ref="A1:L30"/>
  <sheetViews>
    <sheetView zoomScale="80" zoomScaleNormal="80" workbookViewId="0">
      <selection activeCell="A10" sqref="A10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73" t="s">
        <v>1462</v>
      </c>
      <c r="C2" s="573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73" t="str">
        <f>CONCATENATE("на ",UPPER(dfName))</f>
        <v>на НАЦИОНАЛЕН ДОГОВОРЕН ФОНД АКТИВА</v>
      </c>
      <c r="C3" s="573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73" t="str">
        <f>CONCATENATE("към ",TEXT(EndDate,"dd.mm.yyyy")," г.")</f>
        <v>към 30.06.2026 г.</v>
      </c>
      <c r="C4" s="573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Милена Аврамова</v>
      </c>
      <c r="F5" s="58"/>
      <c r="I5" s="57"/>
    </row>
    <row r="6" spans="1:12" s="54" customFormat="1">
      <c r="D6" s="66" t="s">
        <v>249</v>
      </c>
      <c r="E6" s="62" t="str">
        <f>udManager</f>
        <v>Олга Йорданова и Ива Миткова,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2173E35A-E3FF-4BF4-94C8-033A28128C35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5F47-DD84-4316-9C07-BA0FC956BD77}">
  <sheetPr codeName="Sheet8"/>
  <dimension ref="A1:L130"/>
  <sheetViews>
    <sheetView zoomScale="80" zoomScaleNormal="80" workbookViewId="0">
      <selection activeCell="G12" sqref="G12:G30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7" t="s">
        <v>941</v>
      </c>
      <c r="B2" s="617"/>
      <c r="C2" s="617"/>
      <c r="D2" s="617"/>
      <c r="E2" s="617"/>
      <c r="F2" s="617"/>
      <c r="G2" s="58"/>
      <c r="H2" s="58"/>
      <c r="I2" s="58"/>
      <c r="J2" s="36"/>
      <c r="K2" s="57"/>
      <c r="L2" s="57"/>
    </row>
    <row r="3" spans="1:12" s="54" customFormat="1">
      <c r="A3" s="619" t="str">
        <f>CONCATENATE("на ",UPPER(dfName))</f>
        <v>на НАЦИОНАЛЕН ДОГОВОРЕН ФОНД АКТИВА</v>
      </c>
      <c r="B3" s="619"/>
      <c r="C3" s="619"/>
      <c r="D3" s="619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19"/>
      <c r="E4" s="66" t="s">
        <v>908</v>
      </c>
      <c r="F4" s="184" t="str">
        <f>ReportedCompletionDate</f>
        <v>27.07.2026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Милена Аврамова</v>
      </c>
      <c r="G5" s="58"/>
      <c r="J5" s="57"/>
    </row>
    <row r="6" spans="1:12" s="54" customFormat="1">
      <c r="E6" s="66" t="s">
        <v>249</v>
      </c>
      <c r="F6" s="62" t="str">
        <f>udManager</f>
        <v>Олга Йорданова и Ива Миткова,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8" t="s">
        <v>971</v>
      </c>
      <c r="D116" s="618"/>
      <c r="E116" s="618"/>
      <c r="F116" s="618"/>
      <c r="G116" s="618"/>
    </row>
    <row r="117" spans="1:7">
      <c r="C117" s="618"/>
      <c r="D117" s="618"/>
      <c r="E117" s="618"/>
      <c r="F117" s="618"/>
      <c r="G117" s="618"/>
    </row>
    <row r="118" spans="1:7">
      <c r="C118" s="618"/>
      <c r="D118" s="618"/>
      <c r="E118" s="618"/>
      <c r="F118" s="618"/>
      <c r="G118" s="618"/>
    </row>
    <row r="119" spans="1:7">
      <c r="C119" s="618"/>
      <c r="D119" s="618"/>
      <c r="E119" s="618"/>
      <c r="F119" s="618"/>
      <c r="G119" s="618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F645B78D-871C-4899-ADBB-1693995627C5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BED8-799C-443F-935D-C8712DF972CE}">
  <sheetPr codeName="Sheet12"/>
  <dimension ref="A1:L60"/>
  <sheetViews>
    <sheetView zoomScale="80" zoomScaleNormal="80" workbookViewId="0">
      <selection activeCell="A11" sqref="A11:E36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7" t="s">
        <v>1337</v>
      </c>
      <c r="B2" s="617"/>
      <c r="C2" s="617"/>
      <c r="D2" s="617"/>
      <c r="E2" s="617"/>
      <c r="F2" s="259"/>
      <c r="G2" s="58"/>
      <c r="H2" s="58"/>
      <c r="I2" s="58"/>
      <c r="J2" s="36"/>
      <c r="K2" s="57"/>
      <c r="L2" s="57"/>
    </row>
    <row r="3" spans="1:12" s="54" customFormat="1">
      <c r="A3" s="573" t="str">
        <f>CONCATENATE("на ",UPPER(dfName))</f>
        <v>на НАЦИОНАЛЕН ДОГОВОРЕН ФОНД АКТИВА</v>
      </c>
      <c r="B3" s="573"/>
      <c r="C3" s="573"/>
      <c r="D3" s="573"/>
      <c r="E3" s="573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20" t="str">
        <f>CONCATENATE("към ",TEXT(EndDate,"dd.mm.yyyy")," г.")</f>
        <v>към 30.06.2026 г.</v>
      </c>
      <c r="B4" s="620"/>
      <c r="C4" s="620"/>
      <c r="D4" s="66" t="s">
        <v>908</v>
      </c>
      <c r="E4" s="184" t="str">
        <f>ReportedCompletionDate</f>
        <v>27.07.2026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Милена Аврамова</v>
      </c>
      <c r="F5" s="58"/>
      <c r="I5" s="57"/>
    </row>
    <row r="6" spans="1:12" s="54" customFormat="1">
      <c r="D6" s="66" t="s">
        <v>249</v>
      </c>
      <c r="E6" s="62" t="str">
        <f>udManager</f>
        <v>Олга Йорданова и Ива Миткова, Прокурист</v>
      </c>
      <c r="F6" s="60"/>
      <c r="G6" s="60"/>
      <c r="H6" s="62"/>
      <c r="I6" s="62"/>
    </row>
    <row r="7" spans="1:12" ht="16.5" thickBot="1"/>
    <row r="8" spans="1:12" ht="15.6" customHeight="1">
      <c r="A8" s="621" t="s">
        <v>256</v>
      </c>
      <c r="B8" s="623" t="s">
        <v>258</v>
      </c>
      <c r="C8" s="230"/>
      <c r="D8" s="625" t="s">
        <v>946</v>
      </c>
      <c r="E8" s="623" t="s">
        <v>972</v>
      </c>
    </row>
    <row r="9" spans="1:12" ht="109.15" customHeight="1">
      <c r="A9" s="622"/>
      <c r="B9" s="624"/>
      <c r="C9" s="237" t="s">
        <v>945</v>
      </c>
      <c r="D9" s="626"/>
      <c r="E9" s="627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D1C89D3B-0301-49E9-A963-84EA4304E31A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DF2E-9F9F-4BA3-BF3F-A3325669F0EA}">
  <sheetPr codeName="Sheet14"/>
  <dimension ref="A1:O33"/>
  <sheetViews>
    <sheetView zoomScale="80" zoomScaleNormal="80" workbookViewId="0">
      <selection activeCell="A11" sqref="A11:H28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571" t="s">
        <v>1409</v>
      </c>
      <c r="B2" s="571"/>
      <c r="C2" s="571"/>
      <c r="D2" s="571"/>
      <c r="E2" s="571"/>
      <c r="F2" s="571"/>
      <c r="G2" s="571"/>
      <c r="H2" s="571"/>
    </row>
    <row r="3" spans="1:15" ht="15" customHeight="1">
      <c r="A3" s="573" t="str">
        <f>CONCATENATE("на ",UPPER(dfName))</f>
        <v>на НАЦИОНАЛЕН ДОГОВОРЕН ФОНД АКТИВА</v>
      </c>
      <c r="B3" s="573"/>
      <c r="C3" s="573"/>
      <c r="D3" s="573"/>
      <c r="E3" s="573"/>
      <c r="F3" s="573"/>
      <c r="G3" s="573"/>
      <c r="H3" s="573"/>
    </row>
    <row r="4" spans="1:15">
      <c r="A4" s="572" t="str">
        <f>"за периода "&amp;TEXT(StartDate,"dd.mm.yyyy")&amp;" - "&amp;TEXT(EndDate,"dd.mm.yyyy")</f>
        <v>за периода 01.01.2026 - 30.06.2026</v>
      </c>
      <c r="B4" s="572"/>
      <c r="C4" s="572"/>
      <c r="D4" s="572"/>
      <c r="E4" s="572"/>
      <c r="F4" s="572"/>
      <c r="G4" s="572"/>
      <c r="H4" s="572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27.07.2026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Милена Аврамова</v>
      </c>
    </row>
    <row r="7" spans="1:15">
      <c r="E7" s="122"/>
      <c r="F7" s="431" t="s">
        <v>249</v>
      </c>
      <c r="G7" s="433" t="str">
        <f>udManager</f>
        <v>Олга Йорданова и Ива Миткова,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94026-582C-4261-A7CC-9E7F80B609FE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3042-1A64-4BF3-BC59-240FD5FE1732}">
  <sheetPr codeName="Sheet20">
    <tabColor rgb="FF0070C0"/>
  </sheetPr>
  <dimension ref="A3:F50"/>
  <sheetViews>
    <sheetView zoomScale="85" zoomScaleNormal="85" zoomScaleSheetLayoutView="90" workbookViewId="0">
      <selection activeCell="E19" sqref="E19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НАЦИОНАЛЕН ДОГОВОРЕН ФОНД АКТИВА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23522927.230000004</v>
      </c>
      <c r="E11" s="300">
        <f>'1-SB'!D47</f>
        <v>21742625.870000001</v>
      </c>
    </row>
    <row r="12" spans="1:6">
      <c r="B12" s="295"/>
      <c r="C12" s="295" t="s">
        <v>1345</v>
      </c>
      <c r="D12" s="299">
        <f>'1-SB'!G47</f>
        <v>23522927.229999997</v>
      </c>
      <c r="E12" s="300">
        <f>'1-SB'!H47</f>
        <v>21742625.870000001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112379.09999999989</v>
      </c>
      <c r="E19" s="299">
        <f>'1-SB'!C25</f>
        <v>112379.1</v>
      </c>
      <c r="F19" s="306">
        <f>D19-E19</f>
        <v>-1.1641532182693481E-10</v>
      </c>
    </row>
    <row r="20" spans="2:6">
      <c r="B20" s="307"/>
      <c r="C20" s="308" t="s">
        <v>1351</v>
      </c>
      <c r="D20" s="309">
        <f>'3-OPP'!E40</f>
        <v>112379.1</v>
      </c>
      <c r="E20" s="309">
        <f>'1-SB'!C22</f>
        <v>112379.1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17582637.770000003</v>
      </c>
      <c r="E26" s="299">
        <f>'1-SB'!G11</f>
        <v>17582637.77</v>
      </c>
      <c r="F26" s="306">
        <f>D26-E26</f>
        <v>0</v>
      </c>
    </row>
    <row r="27" spans="2:6">
      <c r="B27" s="295"/>
      <c r="C27" s="295" t="s">
        <v>42</v>
      </c>
      <c r="D27" s="299">
        <f>SUM('4-OSK'!D36:F36)</f>
        <v>344592.95</v>
      </c>
      <c r="E27" s="299">
        <f>'1-SB'!G16</f>
        <v>344592.95</v>
      </c>
      <c r="F27" s="306">
        <f>D27-E27</f>
        <v>0</v>
      </c>
    </row>
    <row r="28" spans="2:6">
      <c r="B28" s="295"/>
      <c r="C28" s="295" t="s">
        <v>1355</v>
      </c>
      <c r="D28" s="299">
        <f>'4-OSK'!G36</f>
        <v>6372504.9099999983</v>
      </c>
      <c r="E28" s="299">
        <f>'1-SB'!G19+'1-SB'!G21</f>
        <v>6372504.9199999981</v>
      </c>
      <c r="F28" s="306">
        <f>D28-E28</f>
        <v>-9.9999997764825821E-3</v>
      </c>
    </row>
    <row r="29" spans="2:6">
      <c r="B29" s="295"/>
      <c r="C29" s="295" t="s">
        <v>1356</v>
      </c>
      <c r="D29" s="299">
        <f>'4-OSK'!H36</f>
        <v>-826207.24</v>
      </c>
      <c r="E29" s="299">
        <f>'1-SB'!G20+'1-SB'!G22</f>
        <v>-826207.24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23473528.390000004</v>
      </c>
      <c r="E30" s="309">
        <f>'1-SB'!G24</f>
        <v>23473528.399999999</v>
      </c>
      <c r="F30" s="303">
        <f>D30-E30</f>
        <v>-9.9999941885471344E-3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45860.959999999999</v>
      </c>
      <c r="F41" s="303">
        <f>D41-E41</f>
        <v>-45860.959999999999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20400.88</v>
      </c>
      <c r="E44" s="309">
        <f>'1-SB'!G40</f>
        <v>49398.83</v>
      </c>
      <c r="F44" s="303">
        <f>D44-E44</f>
        <v>-28997.95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23364687.170000002</v>
      </c>
      <c r="F47" s="303">
        <f>D47-E47</f>
        <v>-23364687.170000002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0</v>
      </c>
      <c r="F50" s="303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1104B-CF2A-41BD-B227-249BDE85F442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Национален договорен фонд Актива</v>
      </c>
      <c r="B3" s="331" t="str">
        <f t="shared" ref="B3:B34" si="1">dfRG</f>
        <v>05-1702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Национален договорен фонд Актива</v>
      </c>
      <c r="B4" s="331" t="str">
        <f t="shared" si="1"/>
        <v>05-1702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Национален договорен фонд Актива</v>
      </c>
      <c r="B5" s="331" t="str">
        <f t="shared" si="1"/>
        <v>05-1702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Национален договорен фонд Актива</v>
      </c>
      <c r="B6" s="331" t="str">
        <f t="shared" si="1"/>
        <v>05-1702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Национален договорен фонд Актива</v>
      </c>
      <c r="B7" s="331" t="str">
        <f t="shared" si="1"/>
        <v>05-1702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Национален договорен фонд Актива</v>
      </c>
      <c r="B8" s="331" t="str">
        <f t="shared" si="1"/>
        <v>05-1702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Национален договорен фонд Актива</v>
      </c>
      <c r="B9" s="331" t="str">
        <f t="shared" si="1"/>
        <v>05-1702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Национален договорен фонд Актива</v>
      </c>
      <c r="B10" s="331" t="str">
        <f t="shared" si="1"/>
        <v>05-1702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Национален договорен фонд Актива</v>
      </c>
      <c r="B11" s="331" t="str">
        <f t="shared" si="1"/>
        <v>05-1702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Национален договорен фонд Актива</v>
      </c>
      <c r="B12" s="331" t="str">
        <f t="shared" si="1"/>
        <v>05-1702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Национален договорен фонд Актива</v>
      </c>
      <c r="B13" s="331" t="str">
        <f t="shared" si="1"/>
        <v>05-1702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Национален договорен фонд Актива</v>
      </c>
      <c r="B14" s="331" t="str">
        <f t="shared" si="1"/>
        <v>05-1702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Национален договорен фонд Актива</v>
      </c>
      <c r="B15" s="331" t="str">
        <f t="shared" si="1"/>
        <v>05-1702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112379.1</v>
      </c>
    </row>
    <row r="16" spans="1:7">
      <c r="A16" s="330" t="str">
        <f t="shared" si="0"/>
        <v>Национален договорен фонд Актива</v>
      </c>
      <c r="B16" s="331" t="str">
        <f t="shared" si="1"/>
        <v>05-1702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0</v>
      </c>
    </row>
    <row r="17" spans="1:7">
      <c r="A17" s="330" t="str">
        <f t="shared" si="0"/>
        <v>Национален договорен фонд Актива</v>
      </c>
      <c r="B17" s="331" t="str">
        <f t="shared" si="1"/>
        <v>05-1702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Национален договорен фонд Актива</v>
      </c>
      <c r="B18" s="331" t="str">
        <f t="shared" si="1"/>
        <v>05-1702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112379.1</v>
      </c>
    </row>
    <row r="19" spans="1:7">
      <c r="A19" s="330" t="str">
        <f t="shared" si="0"/>
        <v>Национален договорен фонд Актива</v>
      </c>
      <c r="B19" s="331" t="str">
        <f t="shared" si="1"/>
        <v>05-1702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Национален договорен фонд Актива</v>
      </c>
      <c r="B20" s="331" t="str">
        <f t="shared" si="1"/>
        <v>05-1702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21160571.150000002</v>
      </c>
    </row>
    <row r="21" spans="1:7">
      <c r="A21" s="330" t="str">
        <f t="shared" si="0"/>
        <v>Национален договорен фонд Актива</v>
      </c>
      <c r="B21" s="331" t="str">
        <f t="shared" si="1"/>
        <v>05-1702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15074520.810000001</v>
      </c>
    </row>
    <row r="22" spans="1:7">
      <c r="A22" s="330" t="str">
        <f t="shared" si="0"/>
        <v>Национален договорен фонд Актива</v>
      </c>
      <c r="B22" s="331" t="str">
        <f t="shared" si="1"/>
        <v>05-1702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Национален договорен фонд Актива</v>
      </c>
      <c r="B23" s="331" t="str">
        <f t="shared" si="1"/>
        <v>05-1702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3357107.77</v>
      </c>
    </row>
    <row r="24" spans="1:7">
      <c r="A24" s="330" t="str">
        <f t="shared" si="0"/>
        <v>Национален договорен фонд Актива</v>
      </c>
      <c r="B24" s="331" t="str">
        <f t="shared" si="1"/>
        <v>05-1702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2728942.57</v>
      </c>
    </row>
    <row r="25" spans="1:7">
      <c r="A25" s="330" t="str">
        <f t="shared" si="0"/>
        <v>Национален договорен фонд Актива</v>
      </c>
      <c r="B25" s="331" t="str">
        <f t="shared" si="1"/>
        <v>05-1702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Национален договорен фонд Актива</v>
      </c>
      <c r="B26" s="331" t="str">
        <f t="shared" si="1"/>
        <v>05-1702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2204116.02</v>
      </c>
    </row>
    <row r="27" spans="1:7">
      <c r="A27" s="330" t="str">
        <f t="shared" si="0"/>
        <v>Национален договорен фонд Актива</v>
      </c>
      <c r="B27" s="331" t="str">
        <f t="shared" si="1"/>
        <v>05-1702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Национален договорен фонд Актива</v>
      </c>
      <c r="B28" s="331" t="str">
        <f t="shared" si="1"/>
        <v>05-1702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Национален договорен фонд Актива</v>
      </c>
      <c r="B29" s="331" t="str">
        <f t="shared" si="1"/>
        <v>05-1702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Национален договорен фонд Актива</v>
      </c>
      <c r="B30" s="331" t="str">
        <f t="shared" si="1"/>
        <v>05-1702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23364687.170000002</v>
      </c>
    </row>
    <row r="31" spans="1:7">
      <c r="A31" s="330" t="str">
        <f t="shared" si="0"/>
        <v>Национален договорен фонд Актива</v>
      </c>
      <c r="B31" s="331" t="str">
        <f t="shared" si="1"/>
        <v>05-1702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Национален договорен фонд Актива</v>
      </c>
      <c r="B32" s="331" t="str">
        <f t="shared" si="1"/>
        <v>05-1702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45860.959999999999</v>
      </c>
    </row>
    <row r="33" spans="1:7">
      <c r="A33" s="330" t="str">
        <f t="shared" si="0"/>
        <v>Национален договорен фонд Актива</v>
      </c>
      <c r="B33" s="331" t="str">
        <f t="shared" si="1"/>
        <v>05-1702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Национален договорен фонд Актива</v>
      </c>
      <c r="B34" s="331" t="str">
        <f t="shared" si="1"/>
        <v>05-1702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Национален договорен фонд Актива</v>
      </c>
      <c r="B35" s="331" t="str">
        <f t="shared" ref="B35:B58" si="4">dfRG</f>
        <v>05-1702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0</v>
      </c>
    </row>
    <row r="36" spans="1:7">
      <c r="A36" s="330" t="str">
        <f t="shared" si="3"/>
        <v>Национален договорен фонд Актива</v>
      </c>
      <c r="B36" s="331" t="str">
        <f t="shared" si="4"/>
        <v>05-1702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45860.959999999999</v>
      </c>
    </row>
    <row r="37" spans="1:7">
      <c r="A37" s="330" t="str">
        <f t="shared" si="3"/>
        <v>Национален договорен фонд Актива</v>
      </c>
      <c r="B37" s="331" t="str">
        <f t="shared" si="4"/>
        <v>05-1702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Национален договорен фонд Актива</v>
      </c>
      <c r="B38" s="331" t="str">
        <f t="shared" si="4"/>
        <v>05-1702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23522927.230000004</v>
      </c>
    </row>
    <row r="39" spans="1:7">
      <c r="A39" s="330" t="str">
        <f t="shared" si="3"/>
        <v>Национален договорен фонд Актива</v>
      </c>
      <c r="B39" s="331" t="str">
        <f t="shared" si="4"/>
        <v>05-1702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23522927.230000004</v>
      </c>
    </row>
    <row r="40" spans="1:7">
      <c r="A40" s="346" t="str">
        <f t="shared" si="3"/>
        <v>Национален договорен фонд Актива</v>
      </c>
      <c r="B40" s="347" t="str">
        <f t="shared" si="4"/>
        <v>05-1702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Национален договорен фонд Актива</v>
      </c>
      <c r="B41" s="347" t="str">
        <f t="shared" si="4"/>
        <v>05-1702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17582637.77</v>
      </c>
    </row>
    <row r="42" spans="1:7">
      <c r="A42" s="346" t="str">
        <f t="shared" si="3"/>
        <v>Национален договорен фонд Актива</v>
      </c>
      <c r="B42" s="347" t="str">
        <f t="shared" si="4"/>
        <v>05-1702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Национален договорен фонд Актива</v>
      </c>
      <c r="B43" s="347" t="str">
        <f t="shared" si="4"/>
        <v>05-1702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344592.95</v>
      </c>
    </row>
    <row r="44" spans="1:7">
      <c r="A44" s="346" t="str">
        <f t="shared" si="3"/>
        <v>Национален договорен фонд Актива</v>
      </c>
      <c r="B44" s="347" t="str">
        <f t="shared" si="4"/>
        <v>05-1702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Национален договорен фонд Актива</v>
      </c>
      <c r="B45" s="347" t="str">
        <f t="shared" si="4"/>
        <v>05-1702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Национален договорен фонд Актива</v>
      </c>
      <c r="B46" s="347" t="str">
        <f t="shared" si="4"/>
        <v>05-1702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344592.95</v>
      </c>
    </row>
    <row r="47" spans="1:7">
      <c r="A47" s="346" t="str">
        <f t="shared" si="3"/>
        <v>Национален договорен фонд Актива</v>
      </c>
      <c r="B47" s="347" t="str">
        <f t="shared" si="4"/>
        <v>05-1702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Национален договорен фонд Актива</v>
      </c>
      <c r="B48" s="347" t="str">
        <f t="shared" si="4"/>
        <v>05-1702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3744349.7699999996</v>
      </c>
    </row>
    <row r="49" spans="1:7">
      <c r="A49" s="346" t="str">
        <f t="shared" si="3"/>
        <v>Национален договорен фонд Актива</v>
      </c>
      <c r="B49" s="347" t="str">
        <f t="shared" si="4"/>
        <v>05-1702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4570557.01</v>
      </c>
    </row>
    <row r="50" spans="1:7">
      <c r="A50" s="346" t="str">
        <f t="shared" si="3"/>
        <v>Национален договорен фонд Актива</v>
      </c>
      <c r="B50" s="347" t="str">
        <f t="shared" si="4"/>
        <v>05-1702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-826207.24</v>
      </c>
    </row>
    <row r="51" spans="1:7">
      <c r="A51" s="346" t="str">
        <f t="shared" si="3"/>
        <v>Национален договорен фонд Актива</v>
      </c>
      <c r="B51" s="347" t="str">
        <f t="shared" si="4"/>
        <v>05-1702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1801947.9099999983</v>
      </c>
    </row>
    <row r="52" spans="1:7">
      <c r="A52" s="346" t="str">
        <f t="shared" si="3"/>
        <v>Национален договорен фонд Актива</v>
      </c>
      <c r="B52" s="347" t="str">
        <f t="shared" si="4"/>
        <v>05-1702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0</v>
      </c>
    </row>
    <row r="53" spans="1:7">
      <c r="A53" s="346" t="str">
        <f t="shared" si="3"/>
        <v>Национален договорен фонд Актива</v>
      </c>
      <c r="B53" s="347" t="str">
        <f t="shared" si="4"/>
        <v>05-1702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5546297.6799999978</v>
      </c>
    </row>
    <row r="54" spans="1:7">
      <c r="A54" s="346" t="str">
        <f t="shared" si="3"/>
        <v>Национален договорен фонд Актива</v>
      </c>
      <c r="B54" s="347" t="str">
        <f t="shared" si="4"/>
        <v>05-1702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23473528.399999999</v>
      </c>
    </row>
    <row r="55" spans="1:7">
      <c r="A55" s="346" t="str">
        <f t="shared" si="3"/>
        <v>Национален договорен фонд Актива</v>
      </c>
      <c r="B55" s="347" t="str">
        <f t="shared" si="4"/>
        <v>05-1702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Национален договорен фонд Актива</v>
      </c>
      <c r="B56" s="347" t="str">
        <f t="shared" si="4"/>
        <v>05-1702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Национален договорен фонд Актива</v>
      </c>
      <c r="B57" s="347" t="str">
        <f t="shared" si="4"/>
        <v>05-1702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28997.95</v>
      </c>
    </row>
    <row r="58" spans="1:7">
      <c r="A58" s="346" t="str">
        <f t="shared" si="3"/>
        <v>Национален договорен фонд Актива</v>
      </c>
      <c r="B58" s="347" t="str">
        <f t="shared" si="4"/>
        <v>05-1702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12.05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28985.9</v>
      </c>
    </row>
    <row r="60" spans="1:7">
      <c r="A60" s="346" t="str">
        <f t="shared" ref="A60:A81" si="6">dfName</f>
        <v>Национален договорен фонд Актива</v>
      </c>
      <c r="B60" s="347" t="str">
        <f t="shared" ref="B60:B81" si="7">dfRG</f>
        <v>05-1702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Национален договорен фонд Актива</v>
      </c>
      <c r="B61" s="347" t="str">
        <f t="shared" si="7"/>
        <v>05-1702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0</v>
      </c>
    </row>
    <row r="62" spans="1:7">
      <c r="A62" s="346" t="str">
        <f t="shared" si="6"/>
        <v>Национален договорен фонд Актива</v>
      </c>
      <c r="B62" s="347" t="str">
        <f t="shared" si="7"/>
        <v>05-1702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Национален договорен фонд Актива</v>
      </c>
      <c r="B63" s="347" t="str">
        <f t="shared" si="7"/>
        <v>05-1702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Национален договорен фонд Актива</v>
      </c>
      <c r="B64" s="347" t="str">
        <f t="shared" si="7"/>
        <v>05-1702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Национален договорен фонд Актива</v>
      </c>
      <c r="B65" s="347" t="str">
        <f t="shared" si="7"/>
        <v>05-1702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Национален договорен фонд Актива</v>
      </c>
      <c r="B66" s="347" t="str">
        <f t="shared" si="7"/>
        <v>05-1702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Национален договорен фонд Актива</v>
      </c>
      <c r="B67" s="347" t="str">
        <f t="shared" si="7"/>
        <v>05-1702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20400.88</v>
      </c>
    </row>
    <row r="68" spans="1:7">
      <c r="A68" s="346" t="str">
        <f t="shared" si="6"/>
        <v>Национален договорен фонд Актива</v>
      </c>
      <c r="B68" s="347" t="str">
        <f t="shared" si="7"/>
        <v>05-1702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Национален договорен фонд Актива</v>
      </c>
      <c r="B69" s="347" t="str">
        <f t="shared" si="7"/>
        <v>05-1702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49398.83</v>
      </c>
    </row>
    <row r="70" spans="1:7">
      <c r="A70" s="346" t="str">
        <f t="shared" si="6"/>
        <v>Национален договорен фонд Актива</v>
      </c>
      <c r="B70" s="347" t="str">
        <f t="shared" si="7"/>
        <v>05-1702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23522927.229999997</v>
      </c>
    </row>
    <row r="71" spans="1:7">
      <c r="A71" s="363" t="str">
        <f t="shared" si="6"/>
        <v>Национален договорен фонд Актива</v>
      </c>
      <c r="B71" s="364" t="str">
        <f t="shared" si="7"/>
        <v>05-1702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Национален договорен фонд Актива</v>
      </c>
      <c r="B72" s="364" t="str">
        <f t="shared" si="7"/>
        <v>05-1702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Национален договорен фонд Актива</v>
      </c>
      <c r="B73" s="364" t="str">
        <f t="shared" si="7"/>
        <v>05-1702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Национален договорен фонд Актива</v>
      </c>
      <c r="B74" s="364" t="str">
        <f t="shared" si="7"/>
        <v>05-1702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5.14</v>
      </c>
    </row>
    <row r="75" spans="1:7" ht="31.5">
      <c r="A75" s="363" t="str">
        <f t="shared" si="6"/>
        <v>Национален договорен фонд Актива</v>
      </c>
      <c r="B75" s="364" t="str">
        <f t="shared" si="7"/>
        <v>05-1702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9096309.5999999996</v>
      </c>
    </row>
    <row r="76" spans="1:7">
      <c r="A76" s="363" t="str">
        <f t="shared" si="6"/>
        <v>Национален договорен фонд Актива</v>
      </c>
      <c r="B76" s="364" t="str">
        <f t="shared" si="7"/>
        <v>05-1702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0.03</v>
      </c>
    </row>
    <row r="77" spans="1:7">
      <c r="A77" s="363" t="str">
        <f t="shared" si="6"/>
        <v>Национален договорен фонд Актива</v>
      </c>
      <c r="B77" s="364" t="str">
        <f t="shared" si="7"/>
        <v>05-1702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99.89</v>
      </c>
    </row>
    <row r="78" spans="1:7">
      <c r="A78" s="363" t="str">
        <f t="shared" si="6"/>
        <v>Национален договорен фонд Актива</v>
      </c>
      <c r="B78" s="364" t="str">
        <f t="shared" si="7"/>
        <v>05-1702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9096414.6600000001</v>
      </c>
    </row>
    <row r="79" spans="1:7">
      <c r="A79" s="363" t="str">
        <f t="shared" si="6"/>
        <v>Национален договорен фонд Актива</v>
      </c>
      <c r="B79" s="364" t="str">
        <f t="shared" si="7"/>
        <v>05-1702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Национален договорен фонд Актива</v>
      </c>
      <c r="B80" s="364" t="str">
        <f t="shared" si="7"/>
        <v>05-1702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Национален договорен фонд Актива</v>
      </c>
      <c r="B81" s="364" t="str">
        <f t="shared" si="7"/>
        <v>05-1702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173696.86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Национален договорен фонд Актива</v>
      </c>
      <c r="B83" s="364" t="str">
        <f t="shared" ref="B83:B109" si="10">dfRG</f>
        <v>05-1702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Национален договорен фонд Актива</v>
      </c>
      <c r="B84" s="364" t="str">
        <f t="shared" si="10"/>
        <v>05-1702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Национален договорен фонд Актива</v>
      </c>
      <c r="B85" s="364" t="str">
        <f t="shared" si="10"/>
        <v>05-1702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173696.86</v>
      </c>
    </row>
    <row r="86" spans="1:7">
      <c r="A86" s="363" t="str">
        <f t="shared" si="9"/>
        <v>Национален договорен фонд Актива</v>
      </c>
      <c r="B86" s="364" t="str">
        <f t="shared" si="10"/>
        <v>05-1702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9270111.5199999996</v>
      </c>
    </row>
    <row r="87" spans="1:7">
      <c r="A87" s="363" t="str">
        <f t="shared" si="9"/>
        <v>Национален договорен фонд Актива</v>
      </c>
      <c r="B87" s="364" t="str">
        <f t="shared" si="10"/>
        <v>05-1702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1757409.33</v>
      </c>
    </row>
    <row r="88" spans="1:7">
      <c r="A88" s="363" t="str">
        <f t="shared" si="9"/>
        <v>Национален договорен фонд Актива</v>
      </c>
      <c r="B88" s="364" t="str">
        <f t="shared" si="10"/>
        <v>05-1702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Национален договорен фонд Актива</v>
      </c>
      <c r="B89" s="364" t="str">
        <f t="shared" si="10"/>
        <v>05-1702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1757409.33</v>
      </c>
    </row>
    <row r="90" spans="1:7">
      <c r="A90" s="363" t="str">
        <f t="shared" si="9"/>
        <v>Национален договорен фонд Актива</v>
      </c>
      <c r="B90" s="364" t="str">
        <f t="shared" si="10"/>
        <v>05-1702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11027520.85</v>
      </c>
    </row>
    <row r="91" spans="1:7">
      <c r="A91" s="374" t="str">
        <f t="shared" si="9"/>
        <v>Национален договорен фонд Актива</v>
      </c>
      <c r="B91" s="375" t="str">
        <f t="shared" si="10"/>
        <v>05-1702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Национален договорен фонд Актива</v>
      </c>
      <c r="B92" s="375" t="str">
        <f t="shared" si="10"/>
        <v>05-1702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Национален договорен фонд Актива</v>
      </c>
      <c r="B93" s="375" t="str">
        <f t="shared" si="10"/>
        <v>05-1702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0</v>
      </c>
    </row>
    <row r="94" spans="1:7" ht="31.5">
      <c r="A94" s="374" t="str">
        <f t="shared" si="9"/>
        <v>Национален договорен фонд Актива</v>
      </c>
      <c r="B94" s="375" t="str">
        <f t="shared" si="10"/>
        <v>05-1702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297.63</v>
      </c>
    </row>
    <row r="95" spans="1:7" ht="31.5">
      <c r="A95" s="374" t="str">
        <f t="shared" si="9"/>
        <v>Национален договорен фонд Актива</v>
      </c>
      <c r="B95" s="375" t="str">
        <f t="shared" si="10"/>
        <v>05-1702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10951441.029999999</v>
      </c>
    </row>
    <row r="96" spans="1:7">
      <c r="A96" s="374" t="str">
        <f t="shared" si="9"/>
        <v>Национален договорен фонд Актива</v>
      </c>
      <c r="B96" s="375" t="str">
        <f t="shared" si="10"/>
        <v>05-1702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0.04</v>
      </c>
    </row>
    <row r="97" spans="1:7">
      <c r="A97" s="374" t="str">
        <f t="shared" si="9"/>
        <v>Национален договорен фонд Актива</v>
      </c>
      <c r="B97" s="375" t="str">
        <f t="shared" si="10"/>
        <v>05-1702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75782.149999999994</v>
      </c>
    </row>
    <row r="98" spans="1:7">
      <c r="A98" s="374" t="str">
        <f t="shared" si="9"/>
        <v>Национален договорен фонд Актива</v>
      </c>
      <c r="B98" s="375" t="str">
        <f t="shared" si="10"/>
        <v>05-1702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</v>
      </c>
    </row>
    <row r="99" spans="1:7">
      <c r="A99" s="374" t="str">
        <f t="shared" si="9"/>
        <v>Национален договорен фонд Актива</v>
      </c>
      <c r="B99" s="375" t="str">
        <f t="shared" si="10"/>
        <v>05-1702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11027520.85</v>
      </c>
    </row>
    <row r="100" spans="1:7">
      <c r="A100" s="374" t="str">
        <f t="shared" si="9"/>
        <v>Национален договорен фонд Актива</v>
      </c>
      <c r="B100" s="375" t="str">
        <f t="shared" si="10"/>
        <v>05-1702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Национален договорен фонд Актива</v>
      </c>
      <c r="B101" s="375" t="str">
        <f t="shared" si="10"/>
        <v>05-1702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Национален договорен фонд Актива</v>
      </c>
      <c r="B102" s="375" t="str">
        <f t="shared" si="10"/>
        <v>05-1702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11027520.85</v>
      </c>
    </row>
    <row r="103" spans="1:7">
      <c r="A103" s="374" t="str">
        <f t="shared" si="9"/>
        <v>Национален договорен фонд Актива</v>
      </c>
      <c r="B103" s="375" t="str">
        <f t="shared" si="10"/>
        <v>05-1702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0</v>
      </c>
    </row>
    <row r="104" spans="1:7">
      <c r="A104" s="374" t="str">
        <f t="shared" si="9"/>
        <v>Национален договорен фонд Актива</v>
      </c>
      <c r="B104" s="375" t="str">
        <f t="shared" si="10"/>
        <v>05-1702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Национален договорен фонд Актива</v>
      </c>
      <c r="B105" s="375" t="str">
        <f t="shared" si="10"/>
        <v>05-1702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0</v>
      </c>
    </row>
    <row r="106" spans="1:7">
      <c r="A106" s="374" t="str">
        <f t="shared" si="9"/>
        <v>Национален договорен фонд Актива</v>
      </c>
      <c r="B106" s="375" t="str">
        <f t="shared" si="10"/>
        <v>05-1702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11027520.85</v>
      </c>
    </row>
    <row r="107" spans="1:7">
      <c r="A107" s="386" t="str">
        <f t="shared" si="9"/>
        <v>Национален договорен фонд Актива</v>
      </c>
      <c r="B107" s="387" t="str">
        <f t="shared" si="10"/>
        <v>05-1702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Национален договорен фонд Актива</v>
      </c>
      <c r="B108" s="387" t="str">
        <f t="shared" si="10"/>
        <v>05-1702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0</v>
      </c>
    </row>
    <row r="109" spans="1:7" ht="31.5">
      <c r="A109" s="386" t="str">
        <f t="shared" si="9"/>
        <v>Национален договорен фонд Актива</v>
      </c>
      <c r="B109" s="387" t="str">
        <f t="shared" si="10"/>
        <v>05-1702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Национален договорен фонд Актива</v>
      </c>
      <c r="B110" s="387" t="str">
        <f t="shared" ref="B110:B141" si="13">dfRG</f>
        <v>05-1702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Национален договорен фонд Актива</v>
      </c>
      <c r="B111" s="387" t="str">
        <f t="shared" si="13"/>
        <v>05-1702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Национален договорен фонд Актива</v>
      </c>
      <c r="B112" s="387" t="str">
        <f t="shared" si="13"/>
        <v>05-1702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0.01</v>
      </c>
    </row>
    <row r="113" spans="1:7">
      <c r="A113" s="386" t="str">
        <f t="shared" si="12"/>
        <v>Национален договорен фонд Актива</v>
      </c>
      <c r="B113" s="387" t="str">
        <f t="shared" si="13"/>
        <v>05-1702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Национален договорен фонд Актива</v>
      </c>
      <c r="B114" s="387" t="str">
        <f t="shared" si="13"/>
        <v>05-1702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0.01</v>
      </c>
    </row>
    <row r="115" spans="1:7">
      <c r="A115" s="386" t="str">
        <f t="shared" si="12"/>
        <v>Национален договорен фонд Актива</v>
      </c>
      <c r="B115" s="387" t="str">
        <f t="shared" si="13"/>
        <v>05-1702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Национален договорен фонд Актива</v>
      </c>
      <c r="B116" s="387" t="str">
        <f t="shared" si="13"/>
        <v>05-1702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49302.609999999986</v>
      </c>
    </row>
    <row r="117" spans="1:7" ht="31.5">
      <c r="A117" s="386" t="str">
        <f t="shared" si="12"/>
        <v>Национален договорен фонд Актива</v>
      </c>
      <c r="B117" s="387" t="str">
        <f t="shared" si="13"/>
        <v>05-1702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Национален договорен фонд Актива</v>
      </c>
      <c r="B118" s="387" t="str">
        <f t="shared" si="13"/>
        <v>05-1702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66942.710000000006</v>
      </c>
    </row>
    <row r="119" spans="1:7">
      <c r="A119" s="386" t="str">
        <f t="shared" si="12"/>
        <v>Национален договорен фонд Актива</v>
      </c>
      <c r="B119" s="387" t="str">
        <f t="shared" si="13"/>
        <v>05-1702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0</v>
      </c>
    </row>
    <row r="120" spans="1:7">
      <c r="A120" s="386" t="str">
        <f t="shared" si="12"/>
        <v>Национален договорен фонд Актива</v>
      </c>
      <c r="B120" s="387" t="str">
        <f t="shared" si="13"/>
        <v>05-1702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-166618.43</v>
      </c>
    </row>
    <row r="121" spans="1:7">
      <c r="A121" s="386" t="str">
        <f t="shared" si="12"/>
        <v>Национален договорен фонд Актива</v>
      </c>
      <c r="B121" s="387" t="str">
        <f t="shared" si="13"/>
        <v>05-1702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-912.71</v>
      </c>
    </row>
    <row r="122" spans="1:7">
      <c r="A122" s="386" t="str">
        <f t="shared" si="12"/>
        <v>Национален договорен фонд Актива</v>
      </c>
      <c r="B122" s="387" t="str">
        <f t="shared" si="13"/>
        <v>05-1702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0</v>
      </c>
    </row>
    <row r="123" spans="1:7">
      <c r="A123" s="386" t="str">
        <f t="shared" si="12"/>
        <v>Национален договорен фонд Актива</v>
      </c>
      <c r="B123" s="387" t="str">
        <f t="shared" si="13"/>
        <v>05-1702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-1744.17</v>
      </c>
    </row>
    <row r="124" spans="1:7" ht="31.5">
      <c r="A124" s="386" t="str">
        <f t="shared" si="12"/>
        <v>Национален договорен фонд Актива</v>
      </c>
      <c r="B124" s="387" t="str">
        <f t="shared" si="13"/>
        <v>05-1702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-53029.990000000107</v>
      </c>
    </row>
    <row r="125" spans="1:7">
      <c r="A125" s="386" t="str">
        <f t="shared" si="12"/>
        <v>Национален договорен фонд Актива</v>
      </c>
      <c r="B125" s="387" t="str">
        <f t="shared" si="13"/>
        <v>05-1702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Национален договорен фонд Актива</v>
      </c>
      <c r="B126" s="387" t="str">
        <f t="shared" si="13"/>
        <v>05-1702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Национален договорен фонд Актива</v>
      </c>
      <c r="B127" s="387" t="str">
        <f t="shared" si="13"/>
        <v>05-1702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Национален договорен фонд Актива</v>
      </c>
      <c r="B128" s="387" t="str">
        <f t="shared" si="13"/>
        <v>05-1702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Национален договорен фонд Актива</v>
      </c>
      <c r="B129" s="387" t="str">
        <f t="shared" si="13"/>
        <v>05-1702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Национален договорен фонд Актива</v>
      </c>
      <c r="B130" s="387" t="str">
        <f t="shared" si="13"/>
        <v>05-1702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Национален договорен фонд Актива</v>
      </c>
      <c r="B131" s="387" t="str">
        <f t="shared" si="13"/>
        <v>05-1702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Национален договорен фонд Актива</v>
      </c>
      <c r="B132" s="387" t="str">
        <f t="shared" si="13"/>
        <v>05-1702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-53029.980000000105</v>
      </c>
    </row>
    <row r="133" spans="1:7" ht="31.5">
      <c r="A133" s="386" t="str">
        <f t="shared" si="12"/>
        <v>Национален договорен фонд Актива</v>
      </c>
      <c r="B133" s="387" t="str">
        <f t="shared" si="13"/>
        <v>05-1702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165409.07999999999</v>
      </c>
    </row>
    <row r="134" spans="1:7" ht="31.5">
      <c r="A134" s="386" t="str">
        <f t="shared" si="12"/>
        <v>Национален договорен фонд Актива</v>
      </c>
      <c r="B134" s="387" t="str">
        <f t="shared" si="13"/>
        <v>05-1702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112379.09999999989</v>
      </c>
    </row>
    <row r="135" spans="1:7">
      <c r="A135" s="386" t="str">
        <f t="shared" si="12"/>
        <v>Национален договорен фонд Актива</v>
      </c>
      <c r="B135" s="387" t="str">
        <f t="shared" si="13"/>
        <v>05-1702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112379.1</v>
      </c>
    </row>
    <row r="136" spans="1:7" ht="31.5">
      <c r="A136" s="374" t="str">
        <f t="shared" si="12"/>
        <v>Национален договорен фонд Актива</v>
      </c>
      <c r="B136" s="375" t="str">
        <f t="shared" si="13"/>
        <v>05-1702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17453296.170000002</v>
      </c>
    </row>
    <row r="137" spans="1:7" ht="31.5">
      <c r="A137" s="374" t="str">
        <f t="shared" si="12"/>
        <v>Национален договорен фонд Актива</v>
      </c>
      <c r="B137" s="375" t="str">
        <f t="shared" si="13"/>
        <v>05-1702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21716119.060000002</v>
      </c>
    </row>
    <row r="138" spans="1:7" ht="31.5">
      <c r="A138" s="374" t="str">
        <f t="shared" si="12"/>
        <v>Национален договорен фонд Актива</v>
      </c>
      <c r="B138" s="375" t="str">
        <f t="shared" si="13"/>
        <v>05-1702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-44538.58</v>
      </c>
    </row>
    <row r="139" spans="1:7" ht="31.5">
      <c r="A139" s="374" t="str">
        <f t="shared" si="12"/>
        <v>Национален договорен фонд Актива</v>
      </c>
      <c r="B139" s="375" t="str">
        <f t="shared" si="13"/>
        <v>05-1702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-44538.58</v>
      </c>
    </row>
    <row r="140" spans="1:7" ht="31.5">
      <c r="A140" s="374" t="str">
        <f t="shared" si="12"/>
        <v>Национален договорен фонд Актива</v>
      </c>
      <c r="B140" s="375" t="str">
        <f t="shared" si="13"/>
        <v>05-1702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Национален договорен фонд Актива</v>
      </c>
      <c r="B141" s="375" t="str">
        <f t="shared" si="13"/>
        <v>05-1702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21671580.480000004</v>
      </c>
    </row>
    <row r="142" spans="1:7" ht="31.5">
      <c r="A142" s="374" t="str">
        <f t="shared" ref="A142:A155" si="15">dfName</f>
        <v>Национален договорен фонд Актива</v>
      </c>
      <c r="B142" s="375" t="str">
        <f t="shared" ref="B142:B155" si="16">dfRG</f>
        <v>05-1702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0</v>
      </c>
    </row>
    <row r="143" spans="1:7" ht="31.5">
      <c r="A143" s="374" t="str">
        <f t="shared" si="15"/>
        <v>Национален договорен фонд Актива</v>
      </c>
      <c r="B143" s="375" t="str">
        <f t="shared" si="16"/>
        <v>05-1702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0</v>
      </c>
    </row>
    <row r="144" spans="1:7" ht="31.5">
      <c r="A144" s="374" t="str">
        <f t="shared" si="15"/>
        <v>Национален договорен фонд Актива</v>
      </c>
      <c r="B144" s="375" t="str">
        <f t="shared" si="16"/>
        <v>05-1702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Национален договорен фонд Актива</v>
      </c>
      <c r="B145" s="375" t="str">
        <f t="shared" si="16"/>
        <v>05-1702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1801947.9099999983</v>
      </c>
    </row>
    <row r="146" spans="1:7" ht="31.5">
      <c r="A146" s="374" t="str">
        <f t="shared" si="15"/>
        <v>Национален договорен фонд Актива</v>
      </c>
      <c r="B146" s="375" t="str">
        <f t="shared" si="16"/>
        <v>05-1702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Национален договорен фонд Актива</v>
      </c>
      <c r="B147" s="375" t="str">
        <f t="shared" si="16"/>
        <v>05-1702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Национален договорен фонд Актива</v>
      </c>
      <c r="B148" s="375" t="str">
        <f t="shared" si="16"/>
        <v>05-1702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Национален договорен фонд Актива</v>
      </c>
      <c r="B149" s="375" t="str">
        <f t="shared" si="16"/>
        <v>05-1702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Национален договорен фонд Актива</v>
      </c>
      <c r="B150" s="375" t="str">
        <f t="shared" si="16"/>
        <v>05-1702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Национален договорен фонд Актива</v>
      </c>
      <c r="B151" s="375" t="str">
        <f t="shared" si="16"/>
        <v>05-1702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Национален договорен фонд Актива</v>
      </c>
      <c r="B152" s="375" t="str">
        <f t="shared" si="16"/>
        <v>05-1702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Национален договорен фонд Актива</v>
      </c>
      <c r="B153" s="375" t="str">
        <f t="shared" si="16"/>
        <v>05-1702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Национален договорен фонд Актива</v>
      </c>
      <c r="B154" s="375" t="str">
        <f t="shared" si="16"/>
        <v>05-1702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Национален договорен фонд Актива</v>
      </c>
      <c r="B155" s="375" t="str">
        <f t="shared" si="16"/>
        <v>05-1702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Национален договорен фонд Актива</v>
      </c>
      <c r="B157" s="375" t="str">
        <f t="shared" ref="B157:B201" si="19">dfRG</f>
        <v>05-1702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23473528.390000004</v>
      </c>
    </row>
    <row r="158" spans="1:7" ht="31.5">
      <c r="A158" s="374" t="str">
        <f t="shared" si="18"/>
        <v>Национален договорен фонд Актива</v>
      </c>
      <c r="B158" s="375" t="str">
        <f t="shared" si="19"/>
        <v>05-1702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Национален договорен фонд Актива</v>
      </c>
      <c r="B159" s="375" t="str">
        <f t="shared" si="19"/>
        <v>05-1702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23473528.390000004</v>
      </c>
    </row>
    <row r="160" spans="1:7">
      <c r="A160" s="414" t="str">
        <f t="shared" si="18"/>
        <v>Национален договорен фонд Актива</v>
      </c>
      <c r="B160" s="415" t="str">
        <f t="shared" si="19"/>
        <v>05-1702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Национален договорен фонд Актива</v>
      </c>
      <c r="B161" s="415" t="str">
        <f t="shared" si="19"/>
        <v>05-1702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34475760.325900003</v>
      </c>
    </row>
    <row r="162" spans="1:7">
      <c r="A162" s="414" t="str">
        <f t="shared" si="18"/>
        <v>Национален договорен фонд Актива</v>
      </c>
      <c r="B162" s="415" t="str">
        <f t="shared" si="19"/>
        <v>05-1702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34475760.325900003</v>
      </c>
    </row>
    <row r="163" spans="1:7">
      <c r="A163" s="414" t="str">
        <f t="shared" si="18"/>
        <v>Национален договорен фонд Актива</v>
      </c>
      <c r="B163" s="415" t="str">
        <f t="shared" si="19"/>
        <v>05-1702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0</v>
      </c>
    </row>
    <row r="164" spans="1:7" ht="31.5">
      <c r="A164" s="414" t="str">
        <f t="shared" si="18"/>
        <v>Национален договорен фонд Актива</v>
      </c>
      <c r="B164" s="415" t="str">
        <f t="shared" si="19"/>
        <v>05-1702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0</v>
      </c>
    </row>
    <row r="165" spans="1:7">
      <c r="A165" s="414" t="str">
        <f t="shared" si="18"/>
        <v>Национален договорен фонд Актива</v>
      </c>
      <c r="B165" s="415" t="str">
        <f t="shared" si="19"/>
        <v>05-1702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Национален договорен фонд Актива</v>
      </c>
      <c r="B166" s="415" t="str">
        <f t="shared" si="19"/>
        <v>05-1702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Национален договорен фонд Актива</v>
      </c>
      <c r="B167" s="415" t="str">
        <f t="shared" si="19"/>
        <v>05-1702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0.62990000000000002</v>
      </c>
    </row>
    <row r="168" spans="1:7" ht="31.5">
      <c r="A168" s="414" t="str">
        <f t="shared" si="18"/>
        <v>Национален договорен фонд Актива</v>
      </c>
      <c r="B168" s="415" t="str">
        <f t="shared" si="19"/>
        <v>05-1702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0.68089999999999995</v>
      </c>
    </row>
    <row r="169" spans="1:7" ht="31.5">
      <c r="A169" s="414" t="str">
        <f t="shared" si="18"/>
        <v>Национален договорен фонд Актива</v>
      </c>
      <c r="B169" s="415" t="str">
        <f t="shared" si="19"/>
        <v>05-1702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Национален договорен фонд Актива</v>
      </c>
      <c r="B170" s="415" t="str">
        <f t="shared" si="19"/>
        <v>05-1702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Национален договорен фонд Актива</v>
      </c>
      <c r="B171" s="415" t="str">
        <f t="shared" si="19"/>
        <v>05-1702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169119.79</v>
      </c>
    </row>
    <row r="172" spans="1:7">
      <c r="A172" s="414" t="str">
        <f t="shared" si="18"/>
        <v>Национален договорен фонд Актива</v>
      </c>
      <c r="B172" s="415" t="str">
        <f t="shared" si="19"/>
        <v>05-1702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902.49</v>
      </c>
    </row>
    <row r="173" spans="1:7">
      <c r="A173" s="414" t="str">
        <f t="shared" si="18"/>
        <v>Национален договорен фонд Актива</v>
      </c>
      <c r="B173" s="415" t="str">
        <f t="shared" si="19"/>
        <v>05-1702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2030.3</v>
      </c>
    </row>
    <row r="174" spans="1:7">
      <c r="A174" s="414" t="str">
        <f t="shared" si="18"/>
        <v>Национален договорен фонд Актива</v>
      </c>
      <c r="B174" s="415" t="str">
        <f t="shared" si="19"/>
        <v>05-1702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8.1000000000000003E-2</v>
      </c>
    </row>
    <row r="175" spans="1:7">
      <c r="A175" s="414" t="str">
        <f t="shared" si="18"/>
        <v>Национален договорен фонд Актива</v>
      </c>
      <c r="B175" s="415" t="str">
        <f t="shared" si="19"/>
        <v>05-1702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5.3900000000000003E-2</v>
      </c>
    </row>
    <row r="176" spans="1:7">
      <c r="A176" s="414" t="str">
        <f t="shared" si="18"/>
        <v>Национален договорен фонд Актива</v>
      </c>
      <c r="B176" s="415" t="str">
        <f t="shared" si="19"/>
        <v>05-1702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0.1547</v>
      </c>
    </row>
    <row r="177" spans="1:7">
      <c r="A177" s="414" t="str">
        <f t="shared" si="18"/>
        <v>Национален договорен фонд Актива</v>
      </c>
      <c r="B177" s="415" t="str">
        <f t="shared" si="19"/>
        <v>05-1702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7.2473593321814675E-2</v>
      </c>
    </row>
    <row r="178" spans="1:7" ht="31.5">
      <c r="A178" s="386" t="str">
        <f t="shared" si="18"/>
        <v>Национален договорен фонд Актива</v>
      </c>
      <c r="B178" s="387" t="str">
        <f t="shared" si="19"/>
        <v>05-1702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Национален договорен фонд Актива</v>
      </c>
      <c r="B179" s="387" t="str">
        <f t="shared" si="19"/>
        <v>05-1702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Национален договорен фонд Актива</v>
      </c>
      <c r="B180" s="387" t="str">
        <f t="shared" si="19"/>
        <v>05-1702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Национален договорен фонд Актива</v>
      </c>
      <c r="B181" s="387" t="str">
        <f t="shared" si="19"/>
        <v>05-1702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Национален договорен фонд Актива</v>
      </c>
      <c r="B182" s="387" t="str">
        <f t="shared" si="19"/>
        <v>05-1702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Национален договорен фонд Актива</v>
      </c>
      <c r="B183" s="387" t="str">
        <f t="shared" si="19"/>
        <v>05-1702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Национален договорен фонд Актива</v>
      </c>
      <c r="B184" s="387" t="str">
        <f t="shared" si="19"/>
        <v>05-1702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Национален договорен фонд Актива</v>
      </c>
      <c r="B185" s="406" t="str">
        <f t="shared" si="19"/>
        <v>05-1702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Национален договорен фонд Актива</v>
      </c>
      <c r="B186" s="406" t="str">
        <f t="shared" si="19"/>
        <v>05-1702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Национален договорен фонд Актива</v>
      </c>
      <c r="B187" s="406" t="str">
        <f t="shared" si="19"/>
        <v>05-1702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Национален договорен фонд Актива</v>
      </c>
      <c r="B188" s="406" t="str">
        <f t="shared" si="19"/>
        <v>05-1702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Национален договорен фонд Актива</v>
      </c>
      <c r="B189" s="406" t="str">
        <f t="shared" si="19"/>
        <v>05-1702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Национален договорен фонд Актива</v>
      </c>
      <c r="B190" s="406" t="str">
        <f t="shared" si="19"/>
        <v>05-1702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Национален договорен фонд Актива</v>
      </c>
      <c r="B191" s="406" t="str">
        <f t="shared" si="19"/>
        <v>05-1702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Национален договорен фонд Актива</v>
      </c>
      <c r="B192" s="406" t="str">
        <f t="shared" si="19"/>
        <v>05-1702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Национален договорен фонд Актива</v>
      </c>
      <c r="B193" s="406" t="str">
        <f t="shared" si="19"/>
        <v>05-1702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Национален договорен фонд Актива</v>
      </c>
      <c r="B194" s="406" t="str">
        <f t="shared" si="19"/>
        <v>05-1702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Национален договорен фонд Актива</v>
      </c>
      <c r="B195" s="406" t="str">
        <f t="shared" si="19"/>
        <v>05-1702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Национален договорен фонд Актива</v>
      </c>
      <c r="B196" s="406" t="str">
        <f t="shared" si="19"/>
        <v>05-1702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Национален договорен фонд Актива</v>
      </c>
      <c r="B197" s="406" t="str">
        <f t="shared" si="19"/>
        <v>05-1702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Национален договорен фонд Актива</v>
      </c>
      <c r="B198" s="406" t="str">
        <f t="shared" si="19"/>
        <v>05-1702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Национален договорен фонд Актива</v>
      </c>
      <c r="B199" s="415" t="str">
        <f t="shared" si="19"/>
        <v>05-1702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Национален договорен фонд Актива</v>
      </c>
      <c r="B200" s="415" t="str">
        <f t="shared" si="19"/>
        <v>05-1702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Национален договорен фонд Актива</v>
      </c>
      <c r="B201" s="415" t="str">
        <f t="shared" si="19"/>
        <v>05-1702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Национален договорен фонд Актива</v>
      </c>
      <c r="B202" s="415" t="str">
        <f t="shared" ref="B202:B214" si="22">dfRG</f>
        <v>05-1702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Национален договорен фонд Актива</v>
      </c>
      <c r="B203" s="415" t="str">
        <f t="shared" si="22"/>
        <v>05-1702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Национален договорен фонд Актива</v>
      </c>
      <c r="B204" s="415" t="str">
        <f t="shared" si="22"/>
        <v>05-1702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Национален договорен фонд Актива</v>
      </c>
      <c r="B205" s="415" t="str">
        <f t="shared" si="22"/>
        <v>05-1702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Национален договорен фонд Актива</v>
      </c>
      <c r="B206" s="415" t="str">
        <f t="shared" si="22"/>
        <v>05-1702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Национален договорен фонд Актива</v>
      </c>
      <c r="B207" s="415" t="str">
        <f t="shared" si="22"/>
        <v>05-1702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Национален договорен фонд Актива</v>
      </c>
      <c r="B208" s="415" t="str">
        <f t="shared" si="22"/>
        <v>05-1702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Национален договорен фонд Актива</v>
      </c>
      <c r="B209" s="415" t="str">
        <f t="shared" si="22"/>
        <v>05-1702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Национален договорен фонд Актива</v>
      </c>
      <c r="B210" s="415" t="str">
        <f t="shared" si="22"/>
        <v>05-1702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Национален договорен фонд Актива</v>
      </c>
      <c r="B211" s="415" t="str">
        <f t="shared" si="22"/>
        <v>05-1702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20400.88</v>
      </c>
    </row>
    <row r="212" spans="1:7">
      <c r="A212" s="414" t="str">
        <f t="shared" si="21"/>
        <v>Национален договорен фонд Актива</v>
      </c>
      <c r="B212" s="415" t="str">
        <f t="shared" si="22"/>
        <v>05-1702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Национален договорен фонд Актива</v>
      </c>
      <c r="B213" s="415" t="str">
        <f t="shared" si="22"/>
        <v>05-1702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Национален договорен фонд Актива</v>
      </c>
      <c r="B214" s="424" t="str">
        <f t="shared" si="22"/>
        <v>05-1702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20400.88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CD651-2724-4540-B584-30564D2A3598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Ivelina Ivanova</cp:lastModifiedBy>
  <cp:lastPrinted>2020-06-25T11:32:39Z</cp:lastPrinted>
  <dcterms:created xsi:type="dcterms:W3CDTF">2004-03-04T10:58:58Z</dcterms:created>
  <dcterms:modified xsi:type="dcterms:W3CDTF">2026-07-30T09:09:48Z</dcterms:modified>
</cp:coreProperties>
</file>